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7490" windowHeight="10770" activeTab="0"/>
  </bookViews>
  <sheets>
    <sheet name="РОО" sheetId="1" r:id="rId1"/>
    <sheet name="РОО-2разд" sheetId="2" r:id="rId2"/>
  </sheets>
  <definedNames>
    <definedName name="_xlnm.Print_Area" localSheetId="0">'РОО'!$A$1:$L$126</definedName>
    <definedName name="_xlnm.Print_Area" localSheetId="1">'РОО-2разд'!$A$1:$H$28</definedName>
  </definedNames>
  <calcPr fullCalcOnLoad="1"/>
</workbook>
</file>

<file path=xl/comments1.xml><?xml version="1.0" encoding="utf-8"?>
<comments xmlns="http://schemas.openxmlformats.org/spreadsheetml/2006/main">
  <authors>
    <author>Direktor</author>
  </authors>
  <commentList>
    <comment ref="A122" authorId="0">
      <text>
        <r>
          <rPr>
            <sz val="9"/>
            <rFont val="Tahoma"/>
            <family val="2"/>
          </rPr>
          <t>показатель отржается со знаком минус</t>
        </r>
      </text>
    </comment>
    <comment ref="A121" authorId="0">
      <text>
        <r>
          <rPr>
            <sz val="9"/>
            <rFont val="Tahoma"/>
            <family val="2"/>
          </rPr>
          <t>показатели указываются со знаком минус</t>
        </r>
      </text>
    </comment>
  </commentList>
</comments>
</file>

<file path=xl/sharedStrings.xml><?xml version="1.0" encoding="utf-8"?>
<sst xmlns="http://schemas.openxmlformats.org/spreadsheetml/2006/main" count="314" uniqueCount="192">
  <si>
    <t>Наименование показателя</t>
  </si>
  <si>
    <t>первый год планового периода</t>
  </si>
  <si>
    <t>второй год планового периода</t>
  </si>
  <si>
    <t>2</t>
  </si>
  <si>
    <t>(наименование должности уполномоченного лица)</t>
  </si>
  <si>
    <t>(подпись)</t>
  </si>
  <si>
    <t>(расшифровка подписи)</t>
  </si>
  <si>
    <t>Дата</t>
  </si>
  <si>
    <t>по Сводному реестру</t>
  </si>
  <si>
    <t>глава по БК</t>
  </si>
  <si>
    <t>ИНН</t>
  </si>
  <si>
    <t>КПП</t>
  </si>
  <si>
    <t>по ОКЕИ</t>
  </si>
  <si>
    <t>Единица измерения: руб.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</si>
  <si>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</si>
  <si>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</si>
  <si>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</si>
  <si>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</si>
  <si>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</si>
  <si>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</si>
  <si>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1100</t>
  </si>
  <si>
    <t>в том числе:</t>
  </si>
  <si>
    <t>1110</t>
  </si>
  <si>
    <t>1200</t>
  </si>
  <si>
    <t>1210</t>
  </si>
  <si>
    <t>1300</t>
  </si>
  <si>
    <t>1310</t>
  </si>
  <si>
    <t>1400</t>
  </si>
  <si>
    <t>1500</t>
  </si>
  <si>
    <t>целевые субсидии</t>
  </si>
  <si>
    <t>1510</t>
  </si>
  <si>
    <t>1900</t>
  </si>
  <si>
    <t>1980</t>
  </si>
  <si>
    <t>1981</t>
  </si>
  <si>
    <t>2000</t>
  </si>
  <si>
    <t>2100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</si>
  <si>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</si>
  <si>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</si>
  <si>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</si>
  <si>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</si>
  <si>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</si>
  <si>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2141</t>
  </si>
  <si>
    <t>2142</t>
  </si>
  <si>
    <t>2300</t>
  </si>
  <si>
    <t>2310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</si>
  <si>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</si>
  <si>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</si>
  <si>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уплата штрафов (в том числе административных), пеней, иных платежей</t>
  </si>
  <si>
    <t>2330</t>
  </si>
  <si>
    <t>2500</t>
  </si>
  <si>
    <t>2520</t>
  </si>
  <si>
    <t>2600</t>
  </si>
  <si>
    <t>в том числе:
закупку научно-исследовательских и опытно-конструкторских работ</t>
  </si>
  <si>
    <t>2610</t>
  </si>
  <si>
    <t>закупку товаров, работ, услуг в сфере информационно-коммуникационных технологий</t>
  </si>
  <si>
    <t>2620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</si>
  <si>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</si>
  <si>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</si>
  <si>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</si>
  <si>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</si>
  <si>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2650</t>
  </si>
  <si>
    <t>3010</t>
  </si>
  <si>
    <t>3020</t>
  </si>
  <si>
    <t>3030</t>
  </si>
  <si>
    <t>из них:
возврат в бюджет средств субсидии</t>
  </si>
  <si>
    <t>Год
начала закупки</t>
  </si>
  <si>
    <t>1.4.1</t>
  </si>
  <si>
    <t>за счет прочих источников финансового обеспечения</t>
  </si>
  <si>
    <t>в соответствии с Федеральным законом № 223-ФЗ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</si>
  <si>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</si>
  <si>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УТВЕРЖДАЮ</t>
  </si>
  <si>
    <t>КОДЫ</t>
  </si>
  <si>
    <t>код строки</t>
  </si>
  <si>
    <t>Аналитический код</t>
  </si>
  <si>
    <t>Остаток средств на начало текущего финансового года</t>
  </si>
  <si>
    <t>Остаток средств на конец текущего финансового года</t>
  </si>
  <si>
    <t>субсидии на финансовое обеспечение выполнения муниципального задания за счет средств бюджета</t>
  </si>
  <si>
    <t>1410</t>
  </si>
  <si>
    <t>а) доходы от собственности, всего</t>
  </si>
  <si>
    <t>б) доходы от оказания услуг, работ, компенсации затрат учреждений, всего</t>
  </si>
  <si>
    <t>в) доходы от штрафов, пеней, иных сумм принудительного изъятия, всего</t>
  </si>
  <si>
    <t>д) прочие доходы, всего</t>
  </si>
  <si>
    <t>г) безвозмездные денежные поступления, всего</t>
  </si>
  <si>
    <t>е) доходы от иной, приносящей доход деятельности</t>
  </si>
  <si>
    <t>1600</t>
  </si>
  <si>
    <t>1610</t>
  </si>
  <si>
    <r>
      <t>родительская плата</t>
    </r>
    <r>
      <rPr>
        <i/>
        <sz val="8"/>
        <rFont val="Arial Cyr"/>
        <family val="0"/>
      </rPr>
      <t xml:space="preserve"> (по видам источников)</t>
    </r>
  </si>
  <si>
    <t>ж) доходы от операций с активами</t>
  </si>
  <si>
    <t>з) прочие поступления, всего</t>
  </si>
  <si>
    <t>в том числе: увеличение остатков денежных средств за счет возврата дебиторской задолженности прошлых лет</t>
  </si>
  <si>
    <r>
      <t xml:space="preserve">в том числе: </t>
    </r>
    <r>
      <rPr>
        <i/>
        <sz val="8"/>
        <rFont val="Arial Cyr"/>
        <family val="0"/>
      </rPr>
      <t>(по видам источников)</t>
    </r>
  </si>
  <si>
    <r>
      <t>в том числе:</t>
    </r>
    <r>
      <rPr>
        <i/>
        <sz val="8"/>
        <rFont val="Arial Cyr"/>
        <family val="0"/>
      </rPr>
      <t xml:space="preserve"> (по видам источников)</t>
    </r>
  </si>
  <si>
    <t>Расходы, всего:</t>
  </si>
  <si>
    <t>а) на выплаты персоналу, всего</t>
  </si>
  <si>
    <t>оплата труда.</t>
  </si>
  <si>
    <t>в том числе : на выплаты по оплате труда</t>
  </si>
  <si>
    <t>на прочие выплаты персоналу, в том числе компенсационного характера</t>
  </si>
  <si>
    <t>б) уплата налогов, сборов и иных платежей, всего</t>
  </si>
  <si>
    <t>налог на имущество и земельный налог</t>
  </si>
  <si>
    <t>в) прочие выплаты (кроме выплат на закупку товаров, работ, услуг)</t>
  </si>
  <si>
    <t>в том числе: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</si>
  <si>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федеральный бюджет</t>
  </si>
  <si>
    <t>областной бюджет</t>
  </si>
  <si>
    <t>местный бюджет</t>
  </si>
  <si>
    <t>внебюджетные средства</t>
  </si>
  <si>
    <t xml:space="preserve">г) расходы на закупку товаров, работ, услуг, всего </t>
  </si>
  <si>
    <t xml:space="preserve">                 коммунальные услуги</t>
  </si>
  <si>
    <t xml:space="preserve">                 услуги связи</t>
  </si>
  <si>
    <t>2641</t>
  </si>
  <si>
    <t>2642</t>
  </si>
  <si>
    <t>д) капитальные вложения в объекты государственной (муниципальной) собственности, всего</t>
  </si>
  <si>
    <t>Выплаты, уменьшающие доход, всего</t>
  </si>
  <si>
    <t>в том числе 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</si>
  <si>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</si>
  <si>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</si>
  <si>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</si>
  <si>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 xml:space="preserve">В том числе из строки 2000   "РАСХОДЫ" </t>
  </si>
  <si>
    <t>I. Cубсидии на финансовое обеспечение выполнения муниципального задания за счет средств бюджета</t>
  </si>
  <si>
    <t xml:space="preserve">II. Целевые субсидии </t>
  </si>
  <si>
    <t>III. Внебюджетные средства</t>
  </si>
  <si>
    <r>
      <t xml:space="preserve">в том числе: </t>
    </r>
    <r>
      <rPr>
        <i/>
        <sz val="10"/>
        <rFont val="Arial Cyr"/>
        <family val="0"/>
      </rPr>
      <t>по кодам цели</t>
    </r>
    <r>
      <rPr>
        <sz val="10"/>
        <rFont val="Arial Cyr"/>
        <family val="0"/>
      </rPr>
      <t xml:space="preserve">
</t>
    </r>
  </si>
  <si>
    <t>2644</t>
  </si>
  <si>
    <t>О****</t>
  </si>
  <si>
    <t>Выплаты на закупку товаров, работ, услуг, всего</t>
  </si>
  <si>
    <t>Коды строк</t>
  </si>
  <si>
    <t>сумма за пределами планового периода</t>
  </si>
  <si>
    <t>1.1.</t>
  </si>
  <si>
    <t>1.2.</t>
  </si>
  <si>
    <t>1.3.</t>
  </si>
  <si>
    <t>1.4.</t>
  </si>
  <si>
    <t>за счет субсидий, предоставляемых в соответствии с абзацем вторым пункта 1 статьи 78.1 БК РФ</t>
  </si>
  <si>
    <t>1.4.2.</t>
  </si>
  <si>
    <t>1.4.1.1.</t>
  </si>
  <si>
    <t>1.4.1.2.</t>
  </si>
  <si>
    <t>1.4.2.1.</t>
  </si>
  <si>
    <t>1.4.2.2.</t>
  </si>
  <si>
    <t>1.4.5.</t>
  </si>
  <si>
    <t>1.4.5.1.</t>
  </si>
  <si>
    <t>1.4.5.2.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</si>
  <si>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16</t>
  </si>
  <si>
    <t>20__</t>
  </si>
  <si>
    <t xml:space="preserve">в том числе по году начала закупки: текущий </t>
  </si>
  <si>
    <t>2.1.</t>
  </si>
  <si>
    <t>2.2.</t>
  </si>
  <si>
    <t>2.3.</t>
  </si>
  <si>
    <t>3.1.</t>
  </si>
  <si>
    <t>3.2.</t>
  </si>
  <si>
    <t>3.3.</t>
  </si>
  <si>
    <t>Раздел 2. Сведения по выплатам на закупки товаров, работ, услуг</t>
  </si>
  <si>
    <t>Х</t>
  </si>
  <si>
    <r>
      <t xml:space="preserve">по контрактам (договорам), заключенным до начала текущего финансового год  </t>
    </r>
    <r>
      <rPr>
        <b/>
        <sz val="8"/>
        <rFont val="Arial Cyr"/>
        <family val="0"/>
      </rPr>
      <t>без</t>
    </r>
    <r>
      <rPr>
        <sz val="8"/>
        <rFont val="Arial Cyr"/>
        <family val="0"/>
      </rPr>
      <t xml:space="preserve"> применения норм № 44-ФЗ и № 223-ФЗ </t>
    </r>
  </si>
  <si>
    <r>
      <t xml:space="preserve">по контрактам (договорам), планируемым к заключению в соответствующем финансовом году </t>
    </r>
    <r>
      <rPr>
        <b/>
        <sz val="8"/>
        <rFont val="Arial Cyr"/>
        <family val="0"/>
      </rPr>
      <t>без</t>
    </r>
    <r>
      <rPr>
        <sz val="8"/>
        <rFont val="Arial Cyr"/>
        <family val="0"/>
      </rPr>
      <t xml:space="preserve"> применения норм № 44-ФЗ и № 223-ФЗ</t>
    </r>
  </si>
  <si>
    <r>
      <t xml:space="preserve">по контрактам (договорам), заключенным до начала текущего финансового года </t>
    </r>
    <r>
      <rPr>
        <b/>
        <sz val="10"/>
        <rFont val="Arial Cyr"/>
        <family val="0"/>
      </rPr>
      <t>с учетом</t>
    </r>
    <r>
      <rPr>
        <sz val="10"/>
        <rFont val="Arial Cyr"/>
        <family val="0"/>
      </rPr>
      <t xml:space="preserve"> требований № 44-ФЗ и № 223-ФЗ</t>
    </r>
  </si>
  <si>
    <r>
      <t xml:space="preserve">по контрактам (договорам), планируемым к заключению в соответствующем финансовом году </t>
    </r>
    <r>
      <rPr>
        <b/>
        <sz val="10"/>
        <rFont val="Arial Cyr"/>
        <family val="0"/>
      </rPr>
      <t>с учетом</t>
    </r>
    <r>
      <rPr>
        <sz val="10"/>
        <rFont val="Arial Cyr"/>
        <family val="0"/>
      </rPr>
      <t xml:space="preserve"> требований № 44-ФЗ и № 223-ФЗ</t>
    </r>
  </si>
  <si>
    <t>№пп</t>
  </si>
  <si>
    <t>в том числе: в соответствии с Федеральным законом № 44-ФЗ</t>
  </si>
  <si>
    <t xml:space="preserve">                                                 (должность)                         ФИО                                                     подпись</t>
  </si>
  <si>
    <t>в том числе: за счет субсидий, предоставляемых на финансовое обеспечение выполнения муниципального задания</t>
  </si>
  <si>
    <t>отражается все лимиты на закупку в году стр26500=26300+26400</t>
  </si>
  <si>
    <t>Код по бюджет. класс-ции РФ</t>
  </si>
  <si>
    <t>Оплата дистанционного контроля за работоспособностью (дистанционному радиомониторингу) автоматической пожарной сигнализации расположенной в здании с выводом радиосигнала на пульт наблюдения системы програмно-аппаратного комплекса "ОКО</t>
  </si>
  <si>
    <t>Оплата услуг по техническому обслуживанию пожарной сигнализации и системы оповещения людей о пожаре, установленной в здании</t>
  </si>
  <si>
    <t>без кредиторки 4</t>
  </si>
  <si>
    <t>244 (4,5,2)</t>
  </si>
  <si>
    <t>O0203</t>
  </si>
  <si>
    <t>O0403</t>
  </si>
  <si>
    <t xml:space="preserve">Учреждение МБУДО ЦДОД </t>
  </si>
  <si>
    <t>6128007586</t>
  </si>
  <si>
    <t>603X9976</t>
  </si>
  <si>
    <t>_______Чернышов М.А.________</t>
  </si>
  <si>
    <t>Орган, осуществляющий функции и полномочия учредителя Районный отдел образования Администрации Пролетарского района Ростовской области</t>
  </si>
  <si>
    <t>Директор</t>
  </si>
  <si>
    <t>Исполнитель                 Директор    М.А.Чернышов   ______________________________</t>
  </si>
  <si>
    <t>прочие закупки</t>
  </si>
  <si>
    <t>2643</t>
  </si>
  <si>
    <t>закупку энергетических ресурсов</t>
  </si>
  <si>
    <t>2660</t>
  </si>
  <si>
    <t>сумма на 2022г.текущий финансовый год</t>
  </si>
  <si>
    <t>сумма на 2023г.первый год планового периода</t>
  </si>
  <si>
    <t>сумма на 2024г. первый год планового периода</t>
  </si>
  <si>
    <t>План финансово-хозяйственной деятельности на 2022г.  и плановый период 2023-2024 год</t>
  </si>
  <si>
    <t>O1002</t>
  </si>
  <si>
    <t>прочее (оборуд для военно-патриотическое объединение защитник отечества)</t>
  </si>
  <si>
    <t>услуги охраны - кнопка (росгвардия/ генерал)</t>
  </si>
  <si>
    <t>изготовление сметы на антитерр. меропр.(помещ.охраны, система упр.эвакуац, охранн.сигнализ.)</t>
  </si>
  <si>
    <t>установка оборудования для охраны (росгвардия)/ ТО кнопки</t>
  </si>
  <si>
    <t>от 27.12.2022 г.</t>
  </si>
  <si>
    <t>сумма на 2023г.текущий финансовый год</t>
  </si>
  <si>
    <t>сумма на 2024г.первый год планового периода</t>
  </si>
  <si>
    <t>сумма на 2025г. первый год планового периода</t>
  </si>
  <si>
    <t>2023__</t>
  </si>
  <si>
    <t>2024__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</si>
</sst>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sz val="9"/>
      <name val="Tahoma"/>
      <family val="2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vertAlign val="superscript"/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0" fontId="4" fillId="6" borderId="10" xfId="0" applyFont="1" applyFill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 wrapText="1" indent="3"/>
    </xf>
    <xf numFmtId="0" fontId="0" fillId="0" borderId="10" xfId="0" applyBorder="1" applyAlignment="1">
      <alignment horizontal="left" indent="2"/>
    </xf>
    <xf numFmtId="0" fontId="0" fillId="0" borderId="10" xfId="0" applyBorder="1" applyAlignment="1">
      <alignment horizontal="left" wrapText="1" indent="2"/>
    </xf>
    <xf numFmtId="49" fontId="0" fillId="0" borderId="10" xfId="0" applyNumberFormat="1" applyBorder="1" applyAlignment="1">
      <alignment horizontal="left" indent="2"/>
    </xf>
    <xf numFmtId="49" fontId="0" fillId="0" borderId="10" xfId="0" applyNumberFormat="1" applyBorder="1" applyAlignment="1">
      <alignment horizontal="left" wrapText="1" indent="2"/>
    </xf>
    <xf numFmtId="49" fontId="0" fillId="0" borderId="10" xfId="0" applyNumberFormat="1" applyBorder="1" applyAlignment="1">
      <alignment horizontal="left" indent="3"/>
    </xf>
    <xf numFmtId="49" fontId="0" fillId="0" borderId="10" xfId="0" applyNumberFormat="1" applyBorder="1" applyAlignment="1">
      <alignment horizontal="left" wrapText="1" indent="3"/>
    </xf>
    <xf numFmtId="49" fontId="0" fillId="0" borderId="10" xfId="0" applyNumberFormat="1" applyBorder="1" applyAlignment="1">
      <alignment horizontal="left" wrapText="1" indent="1"/>
    </xf>
    <xf numFmtId="49" fontId="5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left" wrapText="1" indent="1"/>
    </xf>
    <xf numFmtId="0" fontId="0" fillId="12" borderId="10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3" fillId="12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4" fontId="0" fillId="12" borderId="10" xfId="0" applyNumberFormat="1" applyFill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0" fillId="6" borderId="10" xfId="0" applyNumberForma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4" fillId="12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0" fillId="12" borderId="10" xfId="0" applyNumberFormat="1" applyFill="1" applyBorder="1" applyAlignment="1">
      <alignment/>
    </xf>
    <xf numFmtId="4" fontId="7" fillId="6" borderId="10" xfId="0" applyNumberFormat="1" applyFont="1" applyFill="1" applyBorder="1" applyAlignment="1">
      <alignment/>
    </xf>
    <xf numFmtId="4" fontId="4" fillId="6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0" fillId="6" borderId="10" xfId="0" applyNumberFormat="1" applyFill="1" applyBorder="1" applyAlignment="1">
      <alignment/>
    </xf>
    <xf numFmtId="4" fontId="5" fillId="6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11" fillId="6" borderId="10" xfId="0" applyNumberFormat="1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9" fillId="6" borderId="1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 horizontal="left"/>
    </xf>
    <xf numFmtId="4" fontId="5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4" fontId="0" fillId="12" borderId="10" xfId="0" applyNumberFormat="1" applyFill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 wrapText="1" indent="3"/>
      <protection/>
    </xf>
    <xf numFmtId="4" fontId="5" fillId="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 applyProtection="1">
      <alignment/>
      <protection/>
    </xf>
    <xf numFmtId="49" fontId="13" fillId="0" borderId="10" xfId="0" applyNumberFormat="1" applyFont="1" applyBorder="1" applyAlignment="1">
      <alignment horizontal="left" wrapText="1" indent="3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4" fontId="5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 applyProtection="1">
      <alignment/>
      <protection/>
    </xf>
    <xf numFmtId="14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 applyProtection="1">
      <alignment/>
      <protection/>
    </xf>
    <xf numFmtId="2" fontId="14" fillId="0" borderId="11" xfId="0" applyNumberFormat="1" applyFont="1" applyBorder="1" applyAlignment="1">
      <alignment vertical="top" wrapText="1"/>
    </xf>
    <xf numFmtId="4" fontId="0" fillId="0" borderId="0" xfId="0" applyNumberFormat="1" applyAlignment="1">
      <alignment wrapText="1"/>
    </xf>
    <xf numFmtId="0" fontId="14" fillId="0" borderId="10" xfId="0" applyFont="1" applyBorder="1" applyAlignment="1">
      <alignment vertical="top" wrapText="1"/>
    </xf>
    <xf numFmtId="4" fontId="5" fillId="0" borderId="12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2" fontId="14" fillId="0" borderId="13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view="pageBreakPreview" zoomScaleNormal="90" zoomScaleSheetLayoutView="100" zoomScalePageLayoutView="0" workbookViewId="0" topLeftCell="B52">
      <selection activeCell="M66" sqref="M66"/>
    </sheetView>
  </sheetViews>
  <sheetFormatPr defaultColWidth="9.00390625" defaultRowHeight="12.75"/>
  <cols>
    <col min="1" max="1" width="57.25390625" style="0" customWidth="1"/>
    <col min="2" max="2" width="5.75390625" style="0" customWidth="1"/>
    <col min="3" max="3" width="7.125" style="0" customWidth="1"/>
    <col min="4" max="4" width="8.25390625" style="0" customWidth="1"/>
    <col min="5" max="5" width="15.375" style="0" customWidth="1"/>
    <col min="6" max="6" width="12.75390625" style="0" customWidth="1"/>
    <col min="7" max="7" width="13.875" style="0" customWidth="1"/>
    <col min="8" max="8" width="14.375" style="0" customWidth="1"/>
    <col min="9" max="9" width="14.125" style="0" customWidth="1"/>
    <col min="10" max="10" width="14.375" style="0" customWidth="1"/>
    <col min="11" max="11" width="15.00390625" style="0" customWidth="1"/>
    <col min="12" max="12" width="11.375" style="0" customWidth="1"/>
    <col min="13" max="13" width="13.00390625" style="0" customWidth="1"/>
    <col min="14" max="14" width="9.125" style="0" customWidth="1"/>
  </cols>
  <sheetData>
    <row r="1" ht="12.75">
      <c r="J1" t="s">
        <v>70</v>
      </c>
    </row>
    <row r="2" ht="12.75">
      <c r="J2" s="1" t="s">
        <v>171</v>
      </c>
    </row>
    <row r="3" spans="9:10" ht="12.75">
      <c r="I3" s="2"/>
      <c r="J3" s="40" t="s">
        <v>4</v>
      </c>
    </row>
    <row r="4" ht="12.75">
      <c r="J4" s="1" t="s">
        <v>169</v>
      </c>
    </row>
    <row r="5" spans="9:11" ht="12.75">
      <c r="I5" s="41" t="s">
        <v>6</v>
      </c>
      <c r="K5" s="41" t="s">
        <v>5</v>
      </c>
    </row>
    <row r="6" ht="11.25" customHeight="1"/>
    <row r="7" spans="2:12" ht="12.75">
      <c r="B7" s="3" t="s">
        <v>180</v>
      </c>
      <c r="L7" s="5" t="s">
        <v>71</v>
      </c>
    </row>
    <row r="8" spans="3:12" ht="12.75">
      <c r="C8" t="s">
        <v>186</v>
      </c>
      <c r="K8" t="s">
        <v>7</v>
      </c>
      <c r="L8" s="79">
        <v>44922</v>
      </c>
    </row>
    <row r="9" spans="11:12" ht="12.75">
      <c r="K9" s="4" t="s">
        <v>8</v>
      </c>
      <c r="L9" s="5">
        <v>60312028</v>
      </c>
    </row>
    <row r="10" spans="1:12" ht="12.75">
      <c r="A10" t="s">
        <v>170</v>
      </c>
      <c r="K10" s="4" t="s">
        <v>9</v>
      </c>
      <c r="L10" s="5">
        <v>907</v>
      </c>
    </row>
    <row r="11" spans="11:12" ht="12.75">
      <c r="K11" s="4" t="s">
        <v>8</v>
      </c>
      <c r="L11" s="64" t="s">
        <v>168</v>
      </c>
    </row>
    <row r="12" spans="1:12" ht="12.75">
      <c r="A12" t="s">
        <v>166</v>
      </c>
      <c r="E12" s="82"/>
      <c r="F12" s="90"/>
      <c r="G12" s="90"/>
      <c r="H12" s="90"/>
      <c r="K12" s="4" t="s">
        <v>10</v>
      </c>
      <c r="L12" s="74" t="s">
        <v>167</v>
      </c>
    </row>
    <row r="13" spans="5:12" ht="12.75">
      <c r="E13" s="82"/>
      <c r="F13" s="82"/>
      <c r="G13" s="82"/>
      <c r="H13" s="82"/>
      <c r="I13" s="82"/>
      <c r="K13" s="4" t="s">
        <v>11</v>
      </c>
      <c r="L13" s="65">
        <v>612801001</v>
      </c>
    </row>
    <row r="14" spans="1:12" ht="12.75">
      <c r="A14" t="s">
        <v>13</v>
      </c>
      <c r="E14" s="73"/>
      <c r="F14" s="73"/>
      <c r="G14" s="73"/>
      <c r="H14" s="73"/>
      <c r="I14" s="73"/>
      <c r="K14" s="4" t="s">
        <v>12</v>
      </c>
      <c r="L14" s="5">
        <v>383</v>
      </c>
    </row>
    <row r="15" ht="12.75">
      <c r="B15" s="3" t="s">
        <v>14</v>
      </c>
    </row>
    <row r="16" spans="1:12" s="6" customFormat="1" ht="48" customHeight="1">
      <c r="A16" s="8" t="s">
        <v>0</v>
      </c>
      <c r="B16" s="42" t="s">
        <v>72</v>
      </c>
      <c r="C16" s="10" t="s">
        <v>159</v>
      </c>
      <c r="D16" s="10" t="s">
        <v>73</v>
      </c>
      <c r="E16" s="30" t="s">
        <v>177</v>
      </c>
      <c r="F16" s="43" t="s">
        <v>101</v>
      </c>
      <c r="G16" s="43" t="s">
        <v>102</v>
      </c>
      <c r="H16" s="43" t="s">
        <v>103</v>
      </c>
      <c r="I16" s="43" t="s">
        <v>104</v>
      </c>
      <c r="J16" s="30" t="s">
        <v>178</v>
      </c>
      <c r="K16" s="30" t="s">
        <v>179</v>
      </c>
      <c r="L16" s="30" t="s">
        <v>125</v>
      </c>
    </row>
    <row r="17" spans="1:12" s="6" customFormat="1" ht="14.25" customHeight="1">
      <c r="A17" s="8">
        <v>1</v>
      </c>
      <c r="B17" s="42" t="s">
        <v>3</v>
      </c>
      <c r="C17" s="10">
        <v>3</v>
      </c>
      <c r="D17" s="10">
        <v>4</v>
      </c>
      <c r="E17" s="30">
        <v>5</v>
      </c>
      <c r="F17" s="43">
        <v>6</v>
      </c>
      <c r="G17" s="43">
        <v>7</v>
      </c>
      <c r="H17" s="43">
        <v>8</v>
      </c>
      <c r="I17" s="43">
        <v>9</v>
      </c>
      <c r="J17" s="30">
        <v>10</v>
      </c>
      <c r="K17" s="30">
        <v>11</v>
      </c>
      <c r="L17" s="30">
        <v>12</v>
      </c>
    </row>
    <row r="18" spans="1:12" ht="12.75">
      <c r="A18" s="5" t="s">
        <v>74</v>
      </c>
      <c r="B18" s="53" t="s">
        <v>15</v>
      </c>
      <c r="C18" s="54"/>
      <c r="D18" s="54"/>
      <c r="E18" s="44">
        <f>F18+G18+H18+I18</f>
        <v>0</v>
      </c>
      <c r="F18" s="45"/>
      <c r="G18" s="45"/>
      <c r="H18" s="45"/>
      <c r="I18" s="45"/>
      <c r="J18" s="46"/>
      <c r="K18" s="46"/>
      <c r="L18" s="46"/>
    </row>
    <row r="19" spans="1:12" ht="12.75">
      <c r="A19" s="5" t="s">
        <v>75</v>
      </c>
      <c r="B19" s="53" t="s">
        <v>17</v>
      </c>
      <c r="C19" s="54"/>
      <c r="D19" s="54"/>
      <c r="E19" s="46">
        <f aca="true" t="shared" si="0" ref="E19:E86">F19+G19+H19+I19</f>
        <v>0</v>
      </c>
      <c r="F19" s="45"/>
      <c r="G19" s="45"/>
      <c r="H19" s="45"/>
      <c r="I19" s="45"/>
      <c r="J19" s="46"/>
      <c r="K19" s="46"/>
      <c r="L19" s="46"/>
    </row>
    <row r="20" spans="1:13" ht="12.75">
      <c r="A20" s="12" t="s">
        <v>18</v>
      </c>
      <c r="B20" s="55" t="s">
        <v>19</v>
      </c>
      <c r="C20" s="56"/>
      <c r="D20" s="56"/>
      <c r="E20" s="44">
        <f t="shared" si="0"/>
        <v>11201399.999999998</v>
      </c>
      <c r="F20" s="47">
        <f aca="true" t="shared" si="1" ref="F20:L20">F21+F23+F25+F27+F29+F31+F37+F38</f>
        <v>0</v>
      </c>
      <c r="G20" s="47">
        <f t="shared" si="1"/>
        <v>0</v>
      </c>
      <c r="H20" s="47">
        <f>H21+H23+H25+H27+H29+H31+H37+H38</f>
        <v>11201399.999999998</v>
      </c>
      <c r="I20" s="47">
        <f>I21+I23+I25+I27+I29+I31+I37+I38</f>
        <v>0</v>
      </c>
      <c r="J20" s="47">
        <f>J21+J23+J25+J27+J29+J31+J37+J38</f>
        <v>9920500</v>
      </c>
      <c r="K20" s="47">
        <f>K21+K23+K25+K27+K29+K31+K37+K38</f>
        <v>9677900</v>
      </c>
      <c r="L20" s="44">
        <f t="shared" si="1"/>
        <v>0</v>
      </c>
      <c r="M20" s="73"/>
    </row>
    <row r="21" spans="1:12" ht="12.75">
      <c r="A21" s="13" t="s">
        <v>78</v>
      </c>
      <c r="B21" s="53" t="s">
        <v>20</v>
      </c>
      <c r="C21" s="54">
        <v>120</v>
      </c>
      <c r="D21" s="54"/>
      <c r="E21" s="46">
        <f t="shared" si="0"/>
        <v>0</v>
      </c>
      <c r="F21" s="45"/>
      <c r="G21" s="45"/>
      <c r="H21" s="45"/>
      <c r="I21" s="45"/>
      <c r="J21" s="45"/>
      <c r="K21" s="45"/>
      <c r="L21" s="46"/>
    </row>
    <row r="22" spans="1:12" ht="12.75">
      <c r="A22" s="13" t="s">
        <v>90</v>
      </c>
      <c r="B22" s="53" t="s">
        <v>22</v>
      </c>
      <c r="C22" s="54">
        <v>120</v>
      </c>
      <c r="D22" s="54"/>
      <c r="E22" s="46">
        <f t="shared" si="0"/>
        <v>0</v>
      </c>
      <c r="F22" s="45"/>
      <c r="G22" s="45"/>
      <c r="H22" s="45"/>
      <c r="I22" s="45"/>
      <c r="J22" s="45"/>
      <c r="K22" s="45"/>
      <c r="L22" s="46"/>
    </row>
    <row r="23" spans="1:12" ht="12.75">
      <c r="A23" s="13" t="s">
        <v>79</v>
      </c>
      <c r="B23" s="53" t="s">
        <v>23</v>
      </c>
      <c r="C23" s="54">
        <v>130</v>
      </c>
      <c r="D23" s="54"/>
      <c r="E23" s="46">
        <f t="shared" si="0"/>
        <v>11000999.999999998</v>
      </c>
      <c r="F23" s="45">
        <f aca="true" t="shared" si="2" ref="F23:L23">F24</f>
        <v>0</v>
      </c>
      <c r="G23" s="70">
        <f t="shared" si="2"/>
        <v>0</v>
      </c>
      <c r="H23" s="70">
        <f t="shared" si="2"/>
        <v>11000999.999999998</v>
      </c>
      <c r="I23" s="70">
        <f t="shared" si="2"/>
        <v>0</v>
      </c>
      <c r="J23" s="70">
        <f t="shared" si="2"/>
        <v>9920500</v>
      </c>
      <c r="K23" s="70">
        <f t="shared" si="2"/>
        <v>9677900</v>
      </c>
      <c r="L23" s="46">
        <f t="shared" si="2"/>
        <v>0</v>
      </c>
    </row>
    <row r="24" spans="1:12" ht="25.5">
      <c r="A24" s="14" t="s">
        <v>76</v>
      </c>
      <c r="B24" s="53" t="s">
        <v>24</v>
      </c>
      <c r="C24" s="54">
        <v>130</v>
      </c>
      <c r="D24" s="54"/>
      <c r="E24" s="46">
        <f t="shared" si="0"/>
        <v>11000999.999999998</v>
      </c>
      <c r="F24" s="45"/>
      <c r="G24" s="75">
        <f>G64</f>
        <v>0</v>
      </c>
      <c r="H24" s="70">
        <f>H64</f>
        <v>11000999.999999998</v>
      </c>
      <c r="I24" s="70">
        <f>I64</f>
        <v>0</v>
      </c>
      <c r="J24" s="70">
        <f>J64</f>
        <v>9920500</v>
      </c>
      <c r="K24" s="70">
        <f>K64</f>
        <v>9677900</v>
      </c>
      <c r="L24" s="46"/>
    </row>
    <row r="25" spans="1:12" ht="12.75">
      <c r="A25" s="13" t="s">
        <v>80</v>
      </c>
      <c r="B25" s="53" t="s">
        <v>25</v>
      </c>
      <c r="C25" s="54">
        <v>140</v>
      </c>
      <c r="D25" s="54"/>
      <c r="E25" s="46">
        <f t="shared" si="0"/>
        <v>0</v>
      </c>
      <c r="F25" s="45">
        <f>F26</f>
        <v>0</v>
      </c>
      <c r="G25" s="45">
        <f aca="true" t="shared" si="3" ref="G25:L25">G26</f>
        <v>0</v>
      </c>
      <c r="H25" s="45">
        <f t="shared" si="3"/>
        <v>0</v>
      </c>
      <c r="I25" s="45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</row>
    <row r="26" spans="1:12" ht="12.75">
      <c r="A26" s="13" t="s">
        <v>91</v>
      </c>
      <c r="B26" s="53" t="s">
        <v>26</v>
      </c>
      <c r="C26" s="54">
        <v>140</v>
      </c>
      <c r="D26" s="54"/>
      <c r="E26" s="46">
        <f t="shared" si="0"/>
        <v>0</v>
      </c>
      <c r="F26" s="45"/>
      <c r="G26" s="45"/>
      <c r="H26" s="45"/>
      <c r="I26" s="45"/>
      <c r="J26" s="46"/>
      <c r="K26" s="46"/>
      <c r="L26" s="46"/>
    </row>
    <row r="27" spans="1:12" ht="12.75">
      <c r="A27" s="13" t="s">
        <v>82</v>
      </c>
      <c r="B27" s="53" t="s">
        <v>27</v>
      </c>
      <c r="C27" s="54">
        <v>150</v>
      </c>
      <c r="D27" s="54"/>
      <c r="E27" s="46">
        <f t="shared" si="0"/>
        <v>0</v>
      </c>
      <c r="F27" s="45">
        <f>F28</f>
        <v>0</v>
      </c>
      <c r="G27" s="45">
        <f aca="true" t="shared" si="4" ref="G27:L27">G28</f>
        <v>0</v>
      </c>
      <c r="H27" s="45">
        <f t="shared" si="4"/>
        <v>0</v>
      </c>
      <c r="I27" s="45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</row>
    <row r="28" spans="1:12" ht="12.75">
      <c r="A28" s="13" t="s">
        <v>90</v>
      </c>
      <c r="B28" s="53" t="s">
        <v>77</v>
      </c>
      <c r="C28" s="54">
        <v>150</v>
      </c>
      <c r="D28" s="54"/>
      <c r="E28" s="46">
        <f t="shared" si="0"/>
        <v>0</v>
      </c>
      <c r="F28" s="45"/>
      <c r="G28" s="45"/>
      <c r="H28" s="45"/>
      <c r="I28" s="45"/>
      <c r="J28" s="46"/>
      <c r="K28" s="46"/>
      <c r="L28" s="46"/>
    </row>
    <row r="29" spans="1:12" ht="12.75">
      <c r="A29" s="13" t="s">
        <v>81</v>
      </c>
      <c r="B29" s="53" t="s">
        <v>28</v>
      </c>
      <c r="C29" s="54">
        <v>180</v>
      </c>
      <c r="D29" s="54"/>
      <c r="E29" s="46">
        <f t="shared" si="0"/>
        <v>200400</v>
      </c>
      <c r="F29" s="45">
        <f>F30</f>
        <v>0</v>
      </c>
      <c r="G29" s="70">
        <f aca="true" t="shared" si="5" ref="G29:L29">G30</f>
        <v>0</v>
      </c>
      <c r="H29" s="70">
        <f>H30</f>
        <v>200400</v>
      </c>
      <c r="I29" s="45">
        <f t="shared" si="5"/>
        <v>0</v>
      </c>
      <c r="J29" s="46">
        <f t="shared" si="5"/>
        <v>0</v>
      </c>
      <c r="K29" s="46">
        <f t="shared" si="5"/>
        <v>0</v>
      </c>
      <c r="L29" s="46">
        <f t="shared" si="5"/>
        <v>0</v>
      </c>
    </row>
    <row r="30" spans="1:12" ht="12.75">
      <c r="A30" s="15" t="s">
        <v>29</v>
      </c>
      <c r="B30" s="53" t="s">
        <v>30</v>
      </c>
      <c r="C30" s="54">
        <v>180</v>
      </c>
      <c r="D30" s="54"/>
      <c r="E30" s="46">
        <f t="shared" si="0"/>
        <v>200400</v>
      </c>
      <c r="F30" s="45"/>
      <c r="G30" s="75">
        <f>G82</f>
        <v>0</v>
      </c>
      <c r="H30" s="70">
        <f>H82</f>
        <v>200400</v>
      </c>
      <c r="I30" s="45"/>
      <c r="J30" s="46">
        <f>J82</f>
        <v>0</v>
      </c>
      <c r="K30" s="46">
        <f>K82</f>
        <v>0</v>
      </c>
      <c r="L30" s="46"/>
    </row>
    <row r="31" spans="1:12" ht="12.75">
      <c r="A31" s="13" t="s">
        <v>83</v>
      </c>
      <c r="B31" s="53" t="s">
        <v>84</v>
      </c>
      <c r="C31" s="57" t="s">
        <v>16</v>
      </c>
      <c r="D31" s="54"/>
      <c r="E31" s="46">
        <f t="shared" si="0"/>
        <v>0</v>
      </c>
      <c r="F31" s="45">
        <f>F33+F34+F35+F36</f>
        <v>0</v>
      </c>
      <c r="G31" s="45">
        <f aca="true" t="shared" si="6" ref="G31:L31">G33+G34+G35+G36</f>
        <v>0</v>
      </c>
      <c r="H31" s="45">
        <f t="shared" si="6"/>
        <v>0</v>
      </c>
      <c r="I31" s="45">
        <f t="shared" si="6"/>
        <v>0</v>
      </c>
      <c r="J31" s="46">
        <f t="shared" si="6"/>
        <v>0</v>
      </c>
      <c r="K31" s="46">
        <f t="shared" si="6"/>
        <v>0</v>
      </c>
      <c r="L31" s="46">
        <f t="shared" si="6"/>
        <v>0</v>
      </c>
    </row>
    <row r="32" spans="1:12" ht="12.75">
      <c r="A32" s="13" t="s">
        <v>21</v>
      </c>
      <c r="B32" s="53" t="s">
        <v>85</v>
      </c>
      <c r="C32" s="54"/>
      <c r="D32" s="54"/>
      <c r="E32" s="46">
        <f t="shared" si="0"/>
        <v>0</v>
      </c>
      <c r="F32" s="45"/>
      <c r="G32" s="45"/>
      <c r="H32" s="45"/>
      <c r="I32" s="45"/>
      <c r="J32" s="46"/>
      <c r="K32" s="46"/>
      <c r="L32" s="46"/>
    </row>
    <row r="33" spans="1:12" ht="12.75">
      <c r="A33" s="13" t="s">
        <v>86</v>
      </c>
      <c r="B33" s="53"/>
      <c r="C33" s="54"/>
      <c r="D33" s="54"/>
      <c r="E33" s="46">
        <f t="shared" si="0"/>
        <v>0</v>
      </c>
      <c r="F33" s="45"/>
      <c r="G33" s="45"/>
      <c r="H33" s="45"/>
      <c r="I33" s="45">
        <f>I64</f>
        <v>0</v>
      </c>
      <c r="J33" s="46"/>
      <c r="K33" s="46"/>
      <c r="L33" s="46"/>
    </row>
    <row r="34" spans="1:12" ht="12.75">
      <c r="A34" s="13" t="s">
        <v>86</v>
      </c>
      <c r="B34" s="53"/>
      <c r="C34" s="54"/>
      <c r="D34" s="54"/>
      <c r="E34" s="46">
        <f t="shared" si="0"/>
        <v>0</v>
      </c>
      <c r="F34" s="45"/>
      <c r="G34" s="45"/>
      <c r="H34" s="45"/>
      <c r="I34" s="45"/>
      <c r="J34" s="46"/>
      <c r="K34" s="46"/>
      <c r="L34" s="46"/>
    </row>
    <row r="35" spans="1:12" ht="12.75">
      <c r="A35" s="13" t="s">
        <v>86</v>
      </c>
      <c r="B35" s="53"/>
      <c r="C35" s="54"/>
      <c r="D35" s="54"/>
      <c r="E35" s="46">
        <f t="shared" si="0"/>
        <v>0</v>
      </c>
      <c r="F35" s="45"/>
      <c r="G35" s="45"/>
      <c r="H35" s="45"/>
      <c r="I35" s="45"/>
      <c r="J35" s="46"/>
      <c r="K35" s="46"/>
      <c r="L35" s="46"/>
    </row>
    <row r="36" spans="1:12" ht="12.75">
      <c r="A36" s="13" t="s">
        <v>86</v>
      </c>
      <c r="B36" s="53"/>
      <c r="C36" s="54"/>
      <c r="D36" s="54"/>
      <c r="E36" s="46">
        <f t="shared" si="0"/>
        <v>0</v>
      </c>
      <c r="F36" s="45"/>
      <c r="G36" s="45"/>
      <c r="H36" s="45"/>
      <c r="I36" s="45"/>
      <c r="J36" s="46"/>
      <c r="K36" s="46"/>
      <c r="L36" s="46"/>
    </row>
    <row r="37" spans="1:12" ht="12.75">
      <c r="A37" s="13" t="s">
        <v>87</v>
      </c>
      <c r="B37" s="53" t="s">
        <v>31</v>
      </c>
      <c r="C37" s="54"/>
      <c r="D37" s="54"/>
      <c r="E37" s="46">
        <f t="shared" si="0"/>
        <v>0</v>
      </c>
      <c r="F37" s="45"/>
      <c r="G37" s="45"/>
      <c r="H37" s="45"/>
      <c r="I37" s="45"/>
      <c r="J37" s="46"/>
      <c r="K37" s="46"/>
      <c r="L37" s="46"/>
    </row>
    <row r="38" spans="1:12" ht="12.75">
      <c r="A38" s="13" t="s">
        <v>88</v>
      </c>
      <c r="B38" s="53" t="s">
        <v>32</v>
      </c>
      <c r="C38" s="54"/>
      <c r="D38" s="54"/>
      <c r="E38" s="46">
        <f t="shared" si="0"/>
        <v>0</v>
      </c>
      <c r="F38" s="45">
        <f>F39</f>
        <v>0</v>
      </c>
      <c r="G38" s="45">
        <f aca="true" t="shared" si="7" ref="G38:L38">G39</f>
        <v>0</v>
      </c>
      <c r="H38" s="45">
        <f t="shared" si="7"/>
        <v>0</v>
      </c>
      <c r="I38" s="45">
        <f t="shared" si="7"/>
        <v>0</v>
      </c>
      <c r="J38" s="46">
        <f t="shared" si="7"/>
        <v>0</v>
      </c>
      <c r="K38" s="46">
        <f t="shared" si="7"/>
        <v>0</v>
      </c>
      <c r="L38" s="46">
        <f t="shared" si="7"/>
        <v>0</v>
      </c>
    </row>
    <row r="39" spans="1:12" ht="22.5" customHeight="1">
      <c r="A39" s="16" t="s">
        <v>89</v>
      </c>
      <c r="B39" s="53" t="s">
        <v>33</v>
      </c>
      <c r="C39" s="54">
        <v>510</v>
      </c>
      <c r="D39" s="54"/>
      <c r="E39" s="46">
        <f t="shared" si="0"/>
        <v>0</v>
      </c>
      <c r="F39" s="45"/>
      <c r="G39" s="45"/>
      <c r="H39" s="45"/>
      <c r="I39" s="45"/>
      <c r="J39" s="46"/>
      <c r="K39" s="46"/>
      <c r="L39" s="46"/>
    </row>
    <row r="40" spans="1:12" ht="12.75">
      <c r="A40" s="12" t="s">
        <v>92</v>
      </c>
      <c r="B40" s="55" t="s">
        <v>34</v>
      </c>
      <c r="C40" s="58" t="s">
        <v>16</v>
      </c>
      <c r="D40" s="56"/>
      <c r="E40" s="48">
        <f t="shared" si="0"/>
        <v>11201400</v>
      </c>
      <c r="F40" s="47">
        <f>F41+F47+F51+F53+F62</f>
        <v>0</v>
      </c>
      <c r="G40" s="47">
        <f aca="true" t="shared" si="8" ref="G40:L40">G41+G47+G51+G53+G62</f>
        <v>0</v>
      </c>
      <c r="H40" s="47">
        <f>H41+H47+H51+H53+H62</f>
        <v>11201400</v>
      </c>
      <c r="I40" s="47">
        <f t="shared" si="8"/>
        <v>0</v>
      </c>
      <c r="J40" s="44">
        <f t="shared" si="8"/>
        <v>9920500</v>
      </c>
      <c r="K40" s="44">
        <f t="shared" si="8"/>
        <v>9677900</v>
      </c>
      <c r="L40" s="44">
        <f t="shared" si="8"/>
        <v>0</v>
      </c>
    </row>
    <row r="41" spans="1:12" ht="12.75">
      <c r="A41" s="13" t="s">
        <v>93</v>
      </c>
      <c r="B41" s="53" t="s">
        <v>35</v>
      </c>
      <c r="C41" s="57" t="s">
        <v>16</v>
      </c>
      <c r="D41" s="54"/>
      <c r="E41" s="46">
        <f t="shared" si="0"/>
        <v>10853765.2</v>
      </c>
      <c r="F41" s="66">
        <f>F42+F43+F44+F46+F45</f>
        <v>0</v>
      </c>
      <c r="G41" s="75">
        <f aca="true" t="shared" si="9" ref="G41:L41">G42+G43+G44+G46</f>
        <v>0</v>
      </c>
      <c r="H41" s="75">
        <f t="shared" si="9"/>
        <v>10853765.2</v>
      </c>
      <c r="I41" s="75">
        <f t="shared" si="9"/>
        <v>0</v>
      </c>
      <c r="J41" s="75">
        <f t="shared" si="9"/>
        <v>9783158</v>
      </c>
      <c r="K41" s="75">
        <f t="shared" si="9"/>
        <v>9574838</v>
      </c>
      <c r="L41" s="71">
        <f t="shared" si="9"/>
        <v>0</v>
      </c>
    </row>
    <row r="42" spans="1:12" ht="12.75">
      <c r="A42" s="17" t="s">
        <v>94</v>
      </c>
      <c r="B42" s="53" t="s">
        <v>36</v>
      </c>
      <c r="C42" s="54">
        <v>111</v>
      </c>
      <c r="D42" s="54"/>
      <c r="E42" s="46">
        <f t="shared" si="0"/>
        <v>8165946.23</v>
      </c>
      <c r="F42" s="66"/>
      <c r="G42" s="75">
        <f aca="true" t="shared" si="10" ref="G42:K45">G66</f>
        <v>0</v>
      </c>
      <c r="H42" s="75">
        <f>H66</f>
        <v>8165946.23</v>
      </c>
      <c r="I42" s="75">
        <f t="shared" si="10"/>
        <v>0</v>
      </c>
      <c r="J42" s="75">
        <f t="shared" si="10"/>
        <v>7513946.24</v>
      </c>
      <c r="K42" s="75">
        <f t="shared" si="10"/>
        <v>7353946.24</v>
      </c>
      <c r="L42" s="46"/>
    </row>
    <row r="43" spans="1:12" ht="12.75">
      <c r="A43" s="17" t="s">
        <v>37</v>
      </c>
      <c r="B43" s="53" t="s">
        <v>38</v>
      </c>
      <c r="C43" s="54">
        <v>112</v>
      </c>
      <c r="D43" s="54"/>
      <c r="E43" s="46">
        <f t="shared" si="0"/>
        <v>221703.21</v>
      </c>
      <c r="F43" s="66"/>
      <c r="G43" s="75">
        <f t="shared" si="10"/>
        <v>0</v>
      </c>
      <c r="H43" s="75">
        <f t="shared" si="10"/>
        <v>221703.21</v>
      </c>
      <c r="I43" s="75">
        <f t="shared" si="10"/>
        <v>0</v>
      </c>
      <c r="J43" s="75">
        <f t="shared" si="10"/>
        <v>0</v>
      </c>
      <c r="K43" s="75">
        <f t="shared" si="10"/>
        <v>0</v>
      </c>
      <c r="L43" s="46"/>
    </row>
    <row r="44" spans="1:12" ht="38.25">
      <c r="A44" s="18" t="s">
        <v>39</v>
      </c>
      <c r="B44" s="53" t="s">
        <v>40</v>
      </c>
      <c r="C44" s="54">
        <v>119</v>
      </c>
      <c r="D44" s="54"/>
      <c r="E44" s="46">
        <f t="shared" si="0"/>
        <v>2466115.76</v>
      </c>
      <c r="F44" s="66"/>
      <c r="G44" s="75">
        <f t="shared" si="10"/>
        <v>0</v>
      </c>
      <c r="H44" s="75">
        <f t="shared" si="10"/>
        <v>2466115.76</v>
      </c>
      <c r="I44" s="75">
        <f t="shared" si="10"/>
        <v>0</v>
      </c>
      <c r="J44" s="75">
        <f t="shared" si="10"/>
        <v>2269211.76</v>
      </c>
      <c r="K44" s="75">
        <f t="shared" si="10"/>
        <v>2220891.76</v>
      </c>
      <c r="L44" s="46"/>
    </row>
    <row r="45" spans="1:12" ht="12.75">
      <c r="A45" s="19" t="s">
        <v>95</v>
      </c>
      <c r="B45" s="53" t="s">
        <v>41</v>
      </c>
      <c r="C45" s="54">
        <v>119</v>
      </c>
      <c r="D45" s="54"/>
      <c r="E45" s="46">
        <f t="shared" si="0"/>
        <v>2466115.76</v>
      </c>
      <c r="F45" s="66"/>
      <c r="G45" s="75">
        <f t="shared" si="10"/>
        <v>0</v>
      </c>
      <c r="H45" s="75">
        <f t="shared" si="10"/>
        <v>2466115.76</v>
      </c>
      <c r="I45" s="75">
        <f t="shared" si="10"/>
        <v>0</v>
      </c>
      <c r="J45" s="75">
        <f t="shared" si="10"/>
        <v>2269211.76</v>
      </c>
      <c r="K45" s="75">
        <f t="shared" si="10"/>
        <v>2220891.76</v>
      </c>
      <c r="L45" s="46"/>
    </row>
    <row r="46" spans="1:12" ht="25.5">
      <c r="A46" s="20" t="s">
        <v>96</v>
      </c>
      <c r="B46" s="53" t="s">
        <v>42</v>
      </c>
      <c r="C46" s="54">
        <v>119</v>
      </c>
      <c r="D46" s="54"/>
      <c r="E46" s="46">
        <f t="shared" si="0"/>
        <v>0</v>
      </c>
      <c r="F46" s="66"/>
      <c r="G46" s="66"/>
      <c r="H46" s="66"/>
      <c r="I46" s="66"/>
      <c r="J46" s="66"/>
      <c r="K46" s="66"/>
      <c r="L46" s="46"/>
    </row>
    <row r="47" spans="1:12" ht="12.75">
      <c r="A47" s="21" t="s">
        <v>97</v>
      </c>
      <c r="B47" s="53" t="s">
        <v>43</v>
      </c>
      <c r="C47" s="54">
        <v>850</v>
      </c>
      <c r="D47" s="54"/>
      <c r="E47" s="46">
        <f t="shared" si="0"/>
        <v>50000</v>
      </c>
      <c r="F47" s="66">
        <f>F48+F49+F50</f>
        <v>0</v>
      </c>
      <c r="G47" s="66">
        <f>G71</f>
        <v>0</v>
      </c>
      <c r="H47" s="66">
        <f>H71</f>
        <v>50000</v>
      </c>
      <c r="I47" s="66">
        <f>I71</f>
        <v>0</v>
      </c>
      <c r="J47" s="66">
        <f>J71</f>
        <v>58742</v>
      </c>
      <c r="K47" s="66">
        <f>K71</f>
        <v>23462</v>
      </c>
      <c r="L47" s="46">
        <f>L48+L49+L50</f>
        <v>0</v>
      </c>
    </row>
    <row r="48" spans="1:12" ht="12.75">
      <c r="A48" s="20" t="s">
        <v>98</v>
      </c>
      <c r="B48" s="53" t="s">
        <v>44</v>
      </c>
      <c r="C48" s="54">
        <v>851</v>
      </c>
      <c r="D48" s="54"/>
      <c r="E48" s="46">
        <f t="shared" si="0"/>
        <v>36000</v>
      </c>
      <c r="F48" s="66"/>
      <c r="G48" s="66"/>
      <c r="H48" s="66">
        <f>H72</f>
        <v>36000</v>
      </c>
      <c r="I48" s="66">
        <f>I72</f>
        <v>0</v>
      </c>
      <c r="J48" s="66">
        <f>J72</f>
        <v>47400</v>
      </c>
      <c r="K48" s="66">
        <f>K72</f>
        <v>20462</v>
      </c>
      <c r="L48" s="46"/>
    </row>
    <row r="49" spans="1:12" ht="38.25">
      <c r="A49" s="20" t="s">
        <v>45</v>
      </c>
      <c r="B49" s="53" t="s">
        <v>46</v>
      </c>
      <c r="C49" s="54">
        <v>852</v>
      </c>
      <c r="D49" s="54"/>
      <c r="E49" s="46">
        <f t="shared" si="0"/>
        <v>4000</v>
      </c>
      <c r="F49" s="66"/>
      <c r="G49" s="66"/>
      <c r="H49" s="66">
        <f aca="true" t="shared" si="11" ref="H49:K50">H73</f>
        <v>4000</v>
      </c>
      <c r="I49" s="66">
        <f t="shared" si="11"/>
        <v>0</v>
      </c>
      <c r="J49" s="66">
        <f t="shared" si="11"/>
        <v>3800</v>
      </c>
      <c r="K49" s="66">
        <f t="shared" si="11"/>
        <v>3000</v>
      </c>
      <c r="L49" s="46"/>
    </row>
    <row r="50" spans="1:12" ht="25.5">
      <c r="A50" s="20" t="s">
        <v>47</v>
      </c>
      <c r="B50" s="53" t="s">
        <v>48</v>
      </c>
      <c r="C50" s="54">
        <v>853</v>
      </c>
      <c r="D50" s="54"/>
      <c r="E50" s="46">
        <f t="shared" si="0"/>
        <v>10000</v>
      </c>
      <c r="F50" s="66"/>
      <c r="G50" s="66"/>
      <c r="H50" s="66">
        <f t="shared" si="11"/>
        <v>10000</v>
      </c>
      <c r="I50" s="66">
        <f t="shared" si="11"/>
        <v>0</v>
      </c>
      <c r="J50" s="66">
        <f t="shared" si="11"/>
        <v>7542</v>
      </c>
      <c r="K50" s="66">
        <f t="shared" si="11"/>
        <v>0</v>
      </c>
      <c r="L50" s="46"/>
    </row>
    <row r="51" spans="1:12" ht="25.5">
      <c r="A51" s="21" t="s">
        <v>99</v>
      </c>
      <c r="B51" s="53" t="s">
        <v>49</v>
      </c>
      <c r="C51" s="54" t="s">
        <v>16</v>
      </c>
      <c r="D51" s="54"/>
      <c r="E51" s="46">
        <f t="shared" si="0"/>
        <v>0</v>
      </c>
      <c r="F51" s="66">
        <f>F52</f>
        <v>0</v>
      </c>
      <c r="G51" s="66">
        <f>G75</f>
        <v>0</v>
      </c>
      <c r="H51" s="66">
        <f>H75</f>
        <v>0</v>
      </c>
      <c r="I51" s="66">
        <f>I75</f>
        <v>0</v>
      </c>
      <c r="J51" s="66">
        <f>J75</f>
        <v>0</v>
      </c>
      <c r="K51" s="66">
        <f>K75</f>
        <v>0</v>
      </c>
      <c r="L51" s="46">
        <f>L52</f>
        <v>0</v>
      </c>
    </row>
    <row r="52" spans="1:12" ht="38.25">
      <c r="A52" s="20" t="s">
        <v>100</v>
      </c>
      <c r="B52" s="53" t="s">
        <v>50</v>
      </c>
      <c r="C52" s="54">
        <v>831</v>
      </c>
      <c r="D52" s="54"/>
      <c r="E52" s="46">
        <f t="shared" si="0"/>
        <v>0</v>
      </c>
      <c r="F52" s="66"/>
      <c r="G52" s="66"/>
      <c r="H52" s="66"/>
      <c r="I52" s="66"/>
      <c r="J52" s="66"/>
      <c r="K52" s="66"/>
      <c r="L52" s="46"/>
    </row>
    <row r="53" spans="1:12" ht="12.75">
      <c r="A53" s="21" t="s">
        <v>105</v>
      </c>
      <c r="B53" s="53" t="s">
        <v>51</v>
      </c>
      <c r="C53" s="54" t="s">
        <v>16</v>
      </c>
      <c r="D53" s="54"/>
      <c r="E53" s="46">
        <f t="shared" si="0"/>
        <v>297634.7999999998</v>
      </c>
      <c r="F53" s="66">
        <f>F54+F55+F56+F57+F58+F59+F62</f>
        <v>0</v>
      </c>
      <c r="G53" s="66">
        <f>G77+G89</f>
        <v>0</v>
      </c>
      <c r="H53" s="66">
        <f>H77+H82+H81</f>
        <v>297634.7999999998</v>
      </c>
      <c r="I53" s="66">
        <f>I77+I82+I81</f>
        <v>0</v>
      </c>
      <c r="J53" s="66">
        <f>J77+J82+J81</f>
        <v>78600</v>
      </c>
      <c r="K53" s="66">
        <f>K77+K82+K81</f>
        <v>79600</v>
      </c>
      <c r="L53" s="46">
        <f>L54+L55+L56+L57+L58+L59+L62</f>
        <v>0</v>
      </c>
    </row>
    <row r="54" spans="1:12" ht="38.25" customHeight="1">
      <c r="A54" s="20" t="s">
        <v>52</v>
      </c>
      <c r="B54" s="53" t="s">
        <v>53</v>
      </c>
      <c r="C54" s="54">
        <v>241</v>
      </c>
      <c r="D54" s="54"/>
      <c r="E54" s="46">
        <f t="shared" si="0"/>
        <v>0</v>
      </c>
      <c r="F54" s="66"/>
      <c r="G54" s="66"/>
      <c r="H54" s="66"/>
      <c r="I54" s="66"/>
      <c r="J54" s="66"/>
      <c r="K54" s="66"/>
      <c r="L54" s="46"/>
    </row>
    <row r="55" spans="1:12" ht="24.75" customHeight="1">
      <c r="A55" s="20" t="s">
        <v>54</v>
      </c>
      <c r="B55" s="53" t="s">
        <v>55</v>
      </c>
      <c r="C55" s="54">
        <v>242</v>
      </c>
      <c r="D55" s="54"/>
      <c r="E55" s="46">
        <f t="shared" si="0"/>
        <v>0</v>
      </c>
      <c r="F55" s="66"/>
      <c r="G55" s="66"/>
      <c r="H55" s="66"/>
      <c r="I55" s="66"/>
      <c r="J55" s="66"/>
      <c r="K55" s="66"/>
      <c r="L55" s="46"/>
    </row>
    <row r="56" spans="1:12" ht="42" customHeight="1">
      <c r="A56" s="20" t="s">
        <v>56</v>
      </c>
      <c r="B56" s="53" t="s">
        <v>57</v>
      </c>
      <c r="C56" s="54">
        <v>243</v>
      </c>
      <c r="D56" s="54"/>
      <c r="E56" s="46">
        <f t="shared" si="0"/>
        <v>0</v>
      </c>
      <c r="F56" s="66"/>
      <c r="G56" s="66"/>
      <c r="H56" s="66"/>
      <c r="I56" s="66"/>
      <c r="J56" s="66"/>
      <c r="K56" s="66"/>
      <c r="L56" s="46"/>
    </row>
    <row r="57" spans="1:12" ht="12.75">
      <c r="A57" s="19" t="s">
        <v>58</v>
      </c>
      <c r="B57" s="53" t="s">
        <v>59</v>
      </c>
      <c r="C57" s="54">
        <v>244</v>
      </c>
      <c r="D57" s="54"/>
      <c r="E57" s="46">
        <f t="shared" si="0"/>
        <v>253984.79999999978</v>
      </c>
      <c r="F57" s="66">
        <f>F20-F41-F47-F58-F59</f>
        <v>0</v>
      </c>
      <c r="G57" s="75">
        <f>G77+G89</f>
        <v>0</v>
      </c>
      <c r="H57" s="75">
        <f>H77+H82</f>
        <v>253984.79999999978</v>
      </c>
      <c r="I57" s="75">
        <f>I77</f>
        <v>0</v>
      </c>
      <c r="J57" s="75">
        <f>J77+J82+J116</f>
        <v>39500</v>
      </c>
      <c r="K57" s="75">
        <f>K77+K82+K116</f>
        <v>39400</v>
      </c>
      <c r="L57" s="66"/>
    </row>
    <row r="58" spans="1:12" ht="12.75">
      <c r="A58" s="22" t="s">
        <v>107</v>
      </c>
      <c r="B58" s="53" t="s">
        <v>108</v>
      </c>
      <c r="C58" s="54">
        <v>221</v>
      </c>
      <c r="D58" s="54"/>
      <c r="E58" s="46">
        <f t="shared" si="0"/>
        <v>30000</v>
      </c>
      <c r="F58" s="66"/>
      <c r="G58" s="66">
        <f>G78</f>
        <v>0</v>
      </c>
      <c r="H58" s="66">
        <f>H78</f>
        <v>30000</v>
      </c>
      <c r="I58" s="66">
        <f>I78</f>
        <v>0</v>
      </c>
      <c r="J58" s="66">
        <f>J78</f>
        <v>30000</v>
      </c>
      <c r="K58" s="66">
        <f>K78</f>
        <v>30000</v>
      </c>
      <c r="L58" s="46"/>
    </row>
    <row r="59" spans="1:12" ht="12.75">
      <c r="A59" s="22" t="s">
        <v>106</v>
      </c>
      <c r="B59" s="53" t="s">
        <v>109</v>
      </c>
      <c r="C59" s="54">
        <v>223</v>
      </c>
      <c r="D59" s="54"/>
      <c r="E59" s="46">
        <f t="shared" si="0"/>
        <v>23584.8</v>
      </c>
      <c r="F59" s="66"/>
      <c r="G59" s="66">
        <f>G79</f>
        <v>0</v>
      </c>
      <c r="H59" s="66">
        <f>H79</f>
        <v>23584.8</v>
      </c>
      <c r="I59" s="66">
        <f>I79</f>
        <v>0</v>
      </c>
      <c r="J59" s="66">
        <f>J79</f>
        <v>9500</v>
      </c>
      <c r="K59" s="66">
        <f>K79</f>
        <v>9400</v>
      </c>
      <c r="L59" s="46"/>
    </row>
    <row r="60" spans="1:12" ht="12.75">
      <c r="A60" s="80" t="s">
        <v>173</v>
      </c>
      <c r="B60" s="53" t="s">
        <v>174</v>
      </c>
      <c r="C60" s="54">
        <v>244</v>
      </c>
      <c r="D60" s="54"/>
      <c r="E60" s="46">
        <f t="shared" si="0"/>
        <v>200399.9999999998</v>
      </c>
      <c r="F60" s="66"/>
      <c r="G60" s="66"/>
      <c r="H60" s="66">
        <f>H80+H82</f>
        <v>200399.9999999998</v>
      </c>
      <c r="I60" s="66">
        <f>I80+I82</f>
        <v>0</v>
      </c>
      <c r="J60" s="66">
        <f>J80+J82</f>
        <v>0</v>
      </c>
      <c r="K60" s="66">
        <f>K80+K82</f>
        <v>0</v>
      </c>
      <c r="L60" s="66">
        <f>L80+L82</f>
        <v>0</v>
      </c>
    </row>
    <row r="61" spans="1:12" ht="16.5" customHeight="1">
      <c r="A61" s="19" t="s">
        <v>175</v>
      </c>
      <c r="B61" s="53" t="s">
        <v>60</v>
      </c>
      <c r="C61" s="54">
        <v>247</v>
      </c>
      <c r="D61" s="54"/>
      <c r="E61" s="46">
        <f>F61+G61+H61+I61</f>
        <v>43650</v>
      </c>
      <c r="F61" s="45"/>
      <c r="G61" s="45"/>
      <c r="H61" s="45">
        <f>H81</f>
        <v>43650</v>
      </c>
      <c r="I61" s="45">
        <f>I81</f>
        <v>0</v>
      </c>
      <c r="J61" s="45">
        <f>J81</f>
        <v>39100</v>
      </c>
      <c r="K61" s="45">
        <f>K81</f>
        <v>40200</v>
      </c>
      <c r="L61" s="45">
        <f>L81</f>
        <v>0</v>
      </c>
    </row>
    <row r="62" spans="1:12" ht="25.5">
      <c r="A62" s="21" t="s">
        <v>110</v>
      </c>
      <c r="B62" s="53" t="s">
        <v>176</v>
      </c>
      <c r="C62" s="54">
        <v>400</v>
      </c>
      <c r="D62" s="54"/>
      <c r="E62" s="46">
        <f t="shared" si="0"/>
        <v>0</v>
      </c>
      <c r="F62" s="66"/>
      <c r="G62" s="66"/>
      <c r="H62" s="45"/>
      <c r="I62" s="45"/>
      <c r="J62" s="46"/>
      <c r="K62" s="46"/>
      <c r="L62" s="46"/>
    </row>
    <row r="63" spans="1:14" ht="12.75">
      <c r="A63" s="23" t="s">
        <v>116</v>
      </c>
      <c r="B63" s="59"/>
      <c r="C63" s="60"/>
      <c r="D63" s="60"/>
      <c r="E63" s="83">
        <f t="shared" si="0"/>
        <v>11201399.999999998</v>
      </c>
      <c r="F63" s="70">
        <f aca="true" t="shared" si="12" ref="F63:L63">F64+F82+F106</f>
        <v>0</v>
      </c>
      <c r="G63" s="70">
        <f t="shared" si="12"/>
        <v>0</v>
      </c>
      <c r="H63" s="70">
        <f t="shared" si="12"/>
        <v>11201399.999999998</v>
      </c>
      <c r="I63" s="70">
        <f t="shared" si="12"/>
        <v>0</v>
      </c>
      <c r="J63" s="70">
        <f t="shared" si="12"/>
        <v>9920500</v>
      </c>
      <c r="K63" s="70">
        <f t="shared" si="12"/>
        <v>9677900</v>
      </c>
      <c r="L63" s="46">
        <f t="shared" si="12"/>
        <v>0</v>
      </c>
      <c r="M63">
        <v>9028750</v>
      </c>
      <c r="N63" s="73">
        <f>M63-H63</f>
        <v>-2172649.999999998</v>
      </c>
    </row>
    <row r="64" spans="1:14" ht="25.5">
      <c r="A64" s="23" t="s">
        <v>117</v>
      </c>
      <c r="B64" s="61"/>
      <c r="C64" s="62"/>
      <c r="D64" s="62"/>
      <c r="E64" s="84">
        <f t="shared" si="0"/>
        <v>11000999.999999998</v>
      </c>
      <c r="F64" s="77">
        <f aca="true" t="shared" si="13" ref="F64:L64">F65+F71+F75+F77</f>
        <v>0</v>
      </c>
      <c r="G64" s="77">
        <f t="shared" si="13"/>
        <v>0</v>
      </c>
      <c r="H64" s="77">
        <f>H65+H71+H75+H77+H81</f>
        <v>11000999.999999998</v>
      </c>
      <c r="I64" s="77">
        <f>I65+I71+I75+I77</f>
        <v>0</v>
      </c>
      <c r="J64" s="77">
        <f>J65+J71+J75+J77+J81</f>
        <v>9920500</v>
      </c>
      <c r="K64" s="77">
        <f>K65+K71+K75+K77</f>
        <v>9677900</v>
      </c>
      <c r="L64" s="44">
        <f t="shared" si="13"/>
        <v>0</v>
      </c>
      <c r="M64">
        <v>8872800</v>
      </c>
      <c r="N64" s="73">
        <f>M64-H64</f>
        <v>-2128199.999999998</v>
      </c>
    </row>
    <row r="65" spans="1:13" ht="12.75">
      <c r="A65" s="13" t="s">
        <v>93</v>
      </c>
      <c r="B65" s="53" t="s">
        <v>35</v>
      </c>
      <c r="C65" s="57" t="s">
        <v>16</v>
      </c>
      <c r="D65" s="54"/>
      <c r="E65" s="46">
        <f t="shared" si="0"/>
        <v>10853765.2</v>
      </c>
      <c r="F65" s="70">
        <f>F66+F67+F68+F69+F70</f>
        <v>0</v>
      </c>
      <c r="G65" s="75">
        <f>G66+G67+G68+G70</f>
        <v>0</v>
      </c>
      <c r="H65" s="75">
        <f>H66+H67+H68+H70</f>
        <v>10853765.2</v>
      </c>
      <c r="I65" s="75">
        <f>I66+I67+I68+I70</f>
        <v>0</v>
      </c>
      <c r="J65" s="75">
        <f>J66+J67+J68+J70</f>
        <v>9783158</v>
      </c>
      <c r="K65" s="75">
        <f>K66+K67+K68+K70+K81</f>
        <v>9615038</v>
      </c>
      <c r="L65" s="46">
        <f>L66+L67+L68+L69+L70</f>
        <v>0</v>
      </c>
      <c r="M65" s="73">
        <f>E64+J64+K64</f>
        <v>30599400</v>
      </c>
    </row>
    <row r="66" spans="1:12" ht="12.75">
      <c r="A66" s="17" t="s">
        <v>94</v>
      </c>
      <c r="B66" s="53" t="s">
        <v>36</v>
      </c>
      <c r="C66" s="54">
        <v>111</v>
      </c>
      <c r="D66" s="54"/>
      <c r="E66" s="46">
        <f t="shared" si="0"/>
        <v>8165946.23</v>
      </c>
      <c r="F66" s="70">
        <f>F42</f>
        <v>0</v>
      </c>
      <c r="G66" s="75"/>
      <c r="H66" s="75">
        <v>8165946.23</v>
      </c>
      <c r="I66" s="75"/>
      <c r="J66" s="78">
        <v>7513946.24</v>
      </c>
      <c r="K66" s="78">
        <v>7353946.24</v>
      </c>
      <c r="L66" s="46">
        <f>L42</f>
        <v>0</v>
      </c>
    </row>
    <row r="67" spans="1:12" ht="15.75">
      <c r="A67" s="17" t="s">
        <v>37</v>
      </c>
      <c r="B67" s="53" t="s">
        <v>38</v>
      </c>
      <c r="C67" s="54">
        <v>112</v>
      </c>
      <c r="D67" s="54"/>
      <c r="E67" s="46">
        <f t="shared" si="0"/>
        <v>221703.21</v>
      </c>
      <c r="F67" s="70"/>
      <c r="G67" s="75"/>
      <c r="H67" s="91">
        <v>221703.21</v>
      </c>
      <c r="I67" s="75"/>
      <c r="J67" s="78">
        <v>0</v>
      </c>
      <c r="K67" s="78">
        <v>0</v>
      </c>
      <c r="L67" s="46"/>
    </row>
    <row r="68" spans="1:12" ht="38.25">
      <c r="A68" s="18" t="s">
        <v>39</v>
      </c>
      <c r="B68" s="53" t="s">
        <v>40</v>
      </c>
      <c r="C68" s="54">
        <v>119</v>
      </c>
      <c r="D68" s="54"/>
      <c r="E68" s="46">
        <f t="shared" si="0"/>
        <v>2466115.76</v>
      </c>
      <c r="F68" s="70"/>
      <c r="G68" s="75">
        <f>G69+G70</f>
        <v>0</v>
      </c>
      <c r="H68" s="75">
        <f>H69+H70</f>
        <v>2466115.76</v>
      </c>
      <c r="I68" s="75">
        <f>I69+I70</f>
        <v>0</v>
      </c>
      <c r="J68" s="75">
        <f>J69+J70</f>
        <v>2269211.76</v>
      </c>
      <c r="K68" s="75">
        <f>K69+K70</f>
        <v>2220891.76</v>
      </c>
      <c r="L68" s="66">
        <f>L69</f>
        <v>0</v>
      </c>
    </row>
    <row r="69" spans="1:12" ht="12.75">
      <c r="A69" s="19" t="s">
        <v>95</v>
      </c>
      <c r="B69" s="53" t="s">
        <v>41</v>
      </c>
      <c r="C69" s="54">
        <v>119</v>
      </c>
      <c r="D69" s="54"/>
      <c r="E69" s="46">
        <f t="shared" si="0"/>
        <v>2466115.76</v>
      </c>
      <c r="F69" s="70">
        <f>F45</f>
        <v>0</v>
      </c>
      <c r="G69" s="75"/>
      <c r="H69" s="75">
        <v>2466115.76</v>
      </c>
      <c r="I69" s="75"/>
      <c r="J69" s="78">
        <v>2269211.76</v>
      </c>
      <c r="K69" s="78">
        <v>2220891.76</v>
      </c>
      <c r="L69" s="46">
        <f>L45</f>
        <v>0</v>
      </c>
    </row>
    <row r="70" spans="1:12" ht="25.5">
      <c r="A70" s="20" t="s">
        <v>96</v>
      </c>
      <c r="B70" s="53" t="s">
        <v>42</v>
      </c>
      <c r="C70" s="54">
        <v>119</v>
      </c>
      <c r="D70" s="54"/>
      <c r="E70" s="46">
        <f t="shared" si="0"/>
        <v>0</v>
      </c>
      <c r="F70" s="70"/>
      <c r="G70" s="75"/>
      <c r="H70" s="75"/>
      <c r="I70" s="75"/>
      <c r="J70" s="78"/>
      <c r="K70" s="78"/>
      <c r="L70" s="46"/>
    </row>
    <row r="71" spans="1:12" ht="12.75">
      <c r="A71" s="21" t="s">
        <v>97</v>
      </c>
      <c r="B71" s="53" t="s">
        <v>43</v>
      </c>
      <c r="C71" s="54">
        <v>850</v>
      </c>
      <c r="D71" s="54"/>
      <c r="E71" s="46">
        <f t="shared" si="0"/>
        <v>50000</v>
      </c>
      <c r="F71" s="70">
        <f aca="true" t="shared" si="14" ref="F71:L71">F72+F73+F74</f>
        <v>0</v>
      </c>
      <c r="G71" s="75">
        <f t="shared" si="14"/>
        <v>0</v>
      </c>
      <c r="H71" s="75">
        <f>H72+H73+H74</f>
        <v>50000</v>
      </c>
      <c r="I71" s="75">
        <f>I72+I73+I74</f>
        <v>0</v>
      </c>
      <c r="J71" s="78">
        <f>J72+J73+J74</f>
        <v>58742</v>
      </c>
      <c r="K71" s="78">
        <f>K72+K73+K74</f>
        <v>23462</v>
      </c>
      <c r="L71" s="46">
        <f t="shared" si="14"/>
        <v>0</v>
      </c>
    </row>
    <row r="72" spans="1:12" ht="12.75">
      <c r="A72" s="20" t="s">
        <v>98</v>
      </c>
      <c r="B72" s="53" t="s">
        <v>44</v>
      </c>
      <c r="C72" s="54">
        <v>851</v>
      </c>
      <c r="D72" s="54"/>
      <c r="E72" s="46">
        <f t="shared" si="0"/>
        <v>36000</v>
      </c>
      <c r="F72" s="70">
        <f>F48</f>
        <v>0</v>
      </c>
      <c r="G72" s="75"/>
      <c r="H72" s="75">
        <v>36000</v>
      </c>
      <c r="I72" s="75"/>
      <c r="J72" s="78">
        <v>47400</v>
      </c>
      <c r="K72" s="78">
        <v>20462</v>
      </c>
      <c r="L72" s="46">
        <f>L48</f>
        <v>0</v>
      </c>
    </row>
    <row r="73" spans="1:12" ht="38.25">
      <c r="A73" s="20" t="s">
        <v>45</v>
      </c>
      <c r="B73" s="53" t="s">
        <v>46</v>
      </c>
      <c r="C73" s="54">
        <v>852</v>
      </c>
      <c r="D73" s="54"/>
      <c r="E73" s="46">
        <f t="shared" si="0"/>
        <v>4000</v>
      </c>
      <c r="F73" s="70"/>
      <c r="G73" s="75"/>
      <c r="H73" s="75">
        <v>4000</v>
      </c>
      <c r="I73" s="75"/>
      <c r="J73" s="78">
        <v>3800</v>
      </c>
      <c r="K73" s="78">
        <v>3000</v>
      </c>
      <c r="L73" s="46"/>
    </row>
    <row r="74" spans="1:12" ht="25.5">
      <c r="A74" s="20" t="s">
        <v>47</v>
      </c>
      <c r="B74" s="53" t="s">
        <v>48</v>
      </c>
      <c r="C74" s="54">
        <v>853</v>
      </c>
      <c r="D74" s="54"/>
      <c r="E74" s="46">
        <f t="shared" si="0"/>
        <v>10000</v>
      </c>
      <c r="F74" s="70">
        <f>F50</f>
        <v>0</v>
      </c>
      <c r="G74" s="75"/>
      <c r="H74" s="75">
        <v>10000</v>
      </c>
      <c r="I74" s="75"/>
      <c r="J74" s="78">
        <v>7542</v>
      </c>
      <c r="K74" s="78">
        <f>0+0</f>
        <v>0</v>
      </c>
      <c r="L74" s="46">
        <f>L50</f>
        <v>0</v>
      </c>
    </row>
    <row r="75" spans="1:12" ht="25.5">
      <c r="A75" s="21" t="s">
        <v>99</v>
      </c>
      <c r="B75" s="53" t="s">
        <v>49</v>
      </c>
      <c r="C75" s="54" t="s">
        <v>16</v>
      </c>
      <c r="D75" s="54"/>
      <c r="E75" s="46">
        <f t="shared" si="0"/>
        <v>0</v>
      </c>
      <c r="F75" s="70">
        <f aca="true" t="shared" si="15" ref="F75:L75">F76</f>
        <v>0</v>
      </c>
      <c r="G75" s="70">
        <f t="shared" si="15"/>
        <v>0</v>
      </c>
      <c r="H75" s="70">
        <f>H76</f>
        <v>0</v>
      </c>
      <c r="I75" s="70">
        <f t="shared" si="15"/>
        <v>0</v>
      </c>
      <c r="J75" s="76">
        <f t="shared" si="15"/>
        <v>0</v>
      </c>
      <c r="K75" s="76">
        <f t="shared" si="15"/>
        <v>0</v>
      </c>
      <c r="L75" s="46">
        <f t="shared" si="15"/>
        <v>0</v>
      </c>
    </row>
    <row r="76" spans="1:12" ht="38.25">
      <c r="A76" s="20" t="s">
        <v>100</v>
      </c>
      <c r="B76" s="53" t="s">
        <v>50</v>
      </c>
      <c r="C76" s="54">
        <v>831</v>
      </c>
      <c r="D76" s="54"/>
      <c r="E76" s="46">
        <f t="shared" si="0"/>
        <v>0</v>
      </c>
      <c r="F76" s="70"/>
      <c r="G76" s="70"/>
      <c r="H76" s="70"/>
      <c r="I76" s="70"/>
      <c r="J76" s="76"/>
      <c r="K76" s="76"/>
      <c r="L76" s="46"/>
    </row>
    <row r="77" spans="1:13" ht="12.75">
      <c r="A77" s="21" t="s">
        <v>105</v>
      </c>
      <c r="B77" s="53" t="s">
        <v>51</v>
      </c>
      <c r="C77" s="54">
        <v>244</v>
      </c>
      <c r="D77" s="54"/>
      <c r="E77" s="46">
        <f t="shared" si="0"/>
        <v>53584.799999999785</v>
      </c>
      <c r="F77" s="70">
        <f>F23-F66-F69-F71</f>
        <v>0</v>
      </c>
      <c r="G77" s="75">
        <f>0-G66-G67-G68-G71-G75</f>
        <v>0</v>
      </c>
      <c r="H77" s="75">
        <f>11001000-H66-H68-H67-H71-H75-H81</f>
        <v>53584.799999999785</v>
      </c>
      <c r="I77" s="75"/>
      <c r="J77" s="75">
        <f>9920500-J66-J68-J67-J71-J75-J81</f>
        <v>39500</v>
      </c>
      <c r="K77" s="75">
        <f>9677900-K66-K67-K68-K71-K81</f>
        <v>39400</v>
      </c>
      <c r="L77" s="46">
        <f>L23-L66-L69-L71</f>
        <v>0</v>
      </c>
      <c r="M77" s="73">
        <f>H77+H81</f>
        <v>97234.79999999978</v>
      </c>
    </row>
    <row r="78" spans="1:12" ht="12.75">
      <c r="A78" s="22" t="s">
        <v>107</v>
      </c>
      <c r="B78" s="53" t="s">
        <v>108</v>
      </c>
      <c r="C78" s="54">
        <v>221</v>
      </c>
      <c r="D78" s="54"/>
      <c r="E78" s="46">
        <f t="shared" si="0"/>
        <v>30000</v>
      </c>
      <c r="F78" s="70">
        <f>F58</f>
        <v>0</v>
      </c>
      <c r="G78" s="75"/>
      <c r="H78" s="75">
        <v>30000</v>
      </c>
      <c r="I78" s="75"/>
      <c r="J78" s="78">
        <v>30000</v>
      </c>
      <c r="K78" s="78">
        <v>30000</v>
      </c>
      <c r="L78" s="46">
        <f>L58</f>
        <v>0</v>
      </c>
    </row>
    <row r="79" spans="1:12" ht="12.75">
      <c r="A79" s="22" t="s">
        <v>106</v>
      </c>
      <c r="B79" s="53" t="s">
        <v>109</v>
      </c>
      <c r="C79" s="54">
        <v>223</v>
      </c>
      <c r="D79" s="54"/>
      <c r="E79" s="46">
        <f t="shared" si="0"/>
        <v>23584.8</v>
      </c>
      <c r="F79" s="70">
        <f>F59</f>
        <v>0</v>
      </c>
      <c r="G79" s="75"/>
      <c r="H79" s="75">
        <v>23584.8</v>
      </c>
      <c r="I79" s="75"/>
      <c r="J79" s="78">
        <v>9500</v>
      </c>
      <c r="K79" s="78">
        <v>9400</v>
      </c>
      <c r="L79" s="46">
        <f>L59</f>
        <v>0</v>
      </c>
    </row>
    <row r="80" spans="1:12" ht="12.75">
      <c r="A80" s="80" t="s">
        <v>173</v>
      </c>
      <c r="B80" s="53" t="s">
        <v>174</v>
      </c>
      <c r="C80" s="54">
        <v>244</v>
      </c>
      <c r="D80" s="54"/>
      <c r="E80" s="46">
        <f t="shared" si="0"/>
        <v>-2.1464074961841106E-10</v>
      </c>
      <c r="F80" s="70"/>
      <c r="G80" s="75"/>
      <c r="H80" s="75">
        <f>H77-H78-H79</f>
        <v>-2.1464074961841106E-10</v>
      </c>
      <c r="I80" s="75">
        <f>I77-I78-I79</f>
        <v>0</v>
      </c>
      <c r="J80" s="75">
        <f>J77-J78-J79</f>
        <v>0</v>
      </c>
      <c r="K80" s="75">
        <f>K77-K78-K79</f>
        <v>0</v>
      </c>
      <c r="L80" s="75">
        <f>L77-L78-L79</f>
        <v>0</v>
      </c>
    </row>
    <row r="81" spans="1:14" ht="12.75">
      <c r="A81" s="19" t="s">
        <v>175</v>
      </c>
      <c r="B81" s="53" t="s">
        <v>60</v>
      </c>
      <c r="C81" s="54">
        <v>247</v>
      </c>
      <c r="D81" s="54"/>
      <c r="E81" s="46">
        <f>F81+G81+H81+I81</f>
        <v>43650</v>
      </c>
      <c r="F81" s="70"/>
      <c r="G81" s="52"/>
      <c r="H81" s="52">
        <v>43650</v>
      </c>
      <c r="I81" s="70"/>
      <c r="J81" s="70">
        <v>39100</v>
      </c>
      <c r="K81" s="70">
        <v>40200</v>
      </c>
      <c r="L81" s="45"/>
      <c r="N81" s="81"/>
    </row>
    <row r="82" spans="1:12" ht="12.75">
      <c r="A82" s="23" t="s">
        <v>118</v>
      </c>
      <c r="B82" s="61"/>
      <c r="C82" s="62"/>
      <c r="D82" s="62"/>
      <c r="E82" s="49">
        <f t="shared" si="0"/>
        <v>200400</v>
      </c>
      <c r="F82" s="50">
        <f aca="true" t="shared" si="16" ref="F82:L82">F83+F89</f>
        <v>0</v>
      </c>
      <c r="G82" s="50">
        <f t="shared" si="16"/>
        <v>0</v>
      </c>
      <c r="H82" s="50">
        <f t="shared" si="16"/>
        <v>200400</v>
      </c>
      <c r="I82" s="50">
        <f t="shared" si="16"/>
        <v>0</v>
      </c>
      <c r="J82" s="44">
        <f t="shared" si="16"/>
        <v>0</v>
      </c>
      <c r="K82" s="44">
        <f t="shared" si="16"/>
        <v>0</v>
      </c>
      <c r="L82" s="44">
        <f t="shared" si="16"/>
        <v>0</v>
      </c>
    </row>
    <row r="83" spans="1:12" ht="12.75">
      <c r="A83" s="13" t="s">
        <v>93</v>
      </c>
      <c r="B83" s="53" t="s">
        <v>35</v>
      </c>
      <c r="C83" s="57" t="s">
        <v>16</v>
      </c>
      <c r="D83" s="54" t="s">
        <v>122</v>
      </c>
      <c r="E83" s="46">
        <f t="shared" si="0"/>
        <v>0</v>
      </c>
      <c r="F83" s="45"/>
      <c r="G83" s="45"/>
      <c r="H83" s="45"/>
      <c r="I83" s="45"/>
      <c r="J83" s="46"/>
      <c r="K83" s="46"/>
      <c r="L83" s="46"/>
    </row>
    <row r="84" spans="1:12" ht="12.75">
      <c r="A84" s="17" t="s">
        <v>94</v>
      </c>
      <c r="B84" s="53" t="s">
        <v>36</v>
      </c>
      <c r="C84" s="54">
        <v>111</v>
      </c>
      <c r="D84" s="54" t="s">
        <v>122</v>
      </c>
      <c r="E84" s="46">
        <f t="shared" si="0"/>
        <v>0</v>
      </c>
      <c r="F84" s="45"/>
      <c r="G84" s="45"/>
      <c r="H84" s="45"/>
      <c r="I84" s="45"/>
      <c r="J84" s="46"/>
      <c r="K84" s="46"/>
      <c r="L84" s="46"/>
    </row>
    <row r="85" spans="1:12" ht="12.75">
      <c r="A85" s="17" t="s">
        <v>37</v>
      </c>
      <c r="B85" s="53" t="s">
        <v>38</v>
      </c>
      <c r="C85" s="54">
        <v>112</v>
      </c>
      <c r="D85" s="54" t="s">
        <v>122</v>
      </c>
      <c r="E85" s="46">
        <f t="shared" si="0"/>
        <v>0</v>
      </c>
      <c r="F85" s="45"/>
      <c r="G85" s="45"/>
      <c r="H85" s="45"/>
      <c r="I85" s="45"/>
      <c r="J85" s="46"/>
      <c r="K85" s="46"/>
      <c r="L85" s="46"/>
    </row>
    <row r="86" spans="1:12" ht="38.25">
      <c r="A86" s="18" t="s">
        <v>39</v>
      </c>
      <c r="B86" s="53" t="s">
        <v>40</v>
      </c>
      <c r="C86" s="54">
        <v>119</v>
      </c>
      <c r="D86" s="54" t="s">
        <v>122</v>
      </c>
      <c r="E86" s="46">
        <f t="shared" si="0"/>
        <v>0</v>
      </c>
      <c r="F86" s="45"/>
      <c r="G86" s="45"/>
      <c r="H86" s="45"/>
      <c r="I86" s="45"/>
      <c r="J86" s="46"/>
      <c r="K86" s="46"/>
      <c r="L86" s="46"/>
    </row>
    <row r="87" spans="1:12" ht="12.75">
      <c r="A87" s="19" t="s">
        <v>95</v>
      </c>
      <c r="B87" s="53" t="s">
        <v>41</v>
      </c>
      <c r="C87" s="54">
        <v>119</v>
      </c>
      <c r="D87" s="54" t="s">
        <v>122</v>
      </c>
      <c r="E87" s="46">
        <f aca="true" t="shared" si="17" ref="E87:E119">F87+G87+H87+I87</f>
        <v>0</v>
      </c>
      <c r="F87" s="45"/>
      <c r="G87" s="45"/>
      <c r="H87" s="45"/>
      <c r="I87" s="45"/>
      <c r="J87" s="46"/>
      <c r="K87" s="46"/>
      <c r="L87" s="46"/>
    </row>
    <row r="88" spans="1:12" ht="25.5">
      <c r="A88" s="20" t="s">
        <v>96</v>
      </c>
      <c r="B88" s="53" t="s">
        <v>42</v>
      </c>
      <c r="C88" s="54">
        <v>119</v>
      </c>
      <c r="D88" s="54" t="s">
        <v>122</v>
      </c>
      <c r="E88" s="46">
        <f t="shared" si="17"/>
        <v>0</v>
      </c>
      <c r="F88" s="45"/>
      <c r="G88" s="45"/>
      <c r="H88" s="45"/>
      <c r="I88" s="45"/>
      <c r="J88" s="46"/>
      <c r="K88" s="46"/>
      <c r="L88" s="46"/>
    </row>
    <row r="89" spans="1:12" ht="12.75">
      <c r="A89" s="21" t="s">
        <v>105</v>
      </c>
      <c r="B89" s="53" t="s">
        <v>121</v>
      </c>
      <c r="C89" s="54">
        <v>244</v>
      </c>
      <c r="D89" s="54" t="s">
        <v>122</v>
      </c>
      <c r="E89" s="46">
        <f t="shared" si="17"/>
        <v>200400</v>
      </c>
      <c r="F89" s="45"/>
      <c r="G89" s="45">
        <f>SUM(G92:G95)</f>
        <v>0</v>
      </c>
      <c r="H89" s="45">
        <f>SUM(H91:H96)</f>
        <v>200400</v>
      </c>
      <c r="I89" s="45"/>
      <c r="J89" s="45">
        <f>SUM(J92:J95)</f>
        <v>0</v>
      </c>
      <c r="K89" s="45">
        <f>SUM(K92:K95)</f>
        <v>0</v>
      </c>
      <c r="L89" s="46">
        <v>0</v>
      </c>
    </row>
    <row r="90" spans="1:12" ht="24.75" customHeight="1">
      <c r="A90" s="20" t="s">
        <v>120</v>
      </c>
      <c r="B90" s="53"/>
      <c r="C90" s="54"/>
      <c r="D90" s="54" t="s">
        <v>122</v>
      </c>
      <c r="E90" s="46">
        <f t="shared" si="17"/>
        <v>0</v>
      </c>
      <c r="F90" s="45"/>
      <c r="G90" s="45"/>
      <c r="H90" s="45"/>
      <c r="I90" s="45"/>
      <c r="J90" s="46"/>
      <c r="K90" s="46"/>
      <c r="L90" s="46"/>
    </row>
    <row r="91" spans="1:12" ht="25.5">
      <c r="A91" s="20" t="s">
        <v>182</v>
      </c>
      <c r="B91" s="53"/>
      <c r="C91" s="54"/>
      <c r="D91" s="67" t="s">
        <v>181</v>
      </c>
      <c r="E91" s="46">
        <f t="shared" si="17"/>
        <v>80000</v>
      </c>
      <c r="F91" s="45"/>
      <c r="G91" s="70"/>
      <c r="H91" s="88">
        <v>80000</v>
      </c>
      <c r="I91" s="70"/>
      <c r="J91" s="46">
        <v>0</v>
      </c>
      <c r="K91" s="68">
        <v>0</v>
      </c>
      <c r="L91" s="46"/>
    </row>
    <row r="92" spans="1:12" ht="63.75">
      <c r="A92" s="20" t="s">
        <v>160</v>
      </c>
      <c r="B92" s="53"/>
      <c r="C92" s="54"/>
      <c r="D92" s="67" t="s">
        <v>164</v>
      </c>
      <c r="E92" s="46">
        <f t="shared" si="17"/>
        <v>42000</v>
      </c>
      <c r="F92" s="45"/>
      <c r="G92" s="70"/>
      <c r="H92" s="70">
        <v>42000</v>
      </c>
      <c r="I92" s="70"/>
      <c r="J92" s="83"/>
      <c r="K92" s="85"/>
      <c r="L92" s="46"/>
    </row>
    <row r="93" spans="1:12" ht="38.25">
      <c r="A93" s="20" t="s">
        <v>161</v>
      </c>
      <c r="B93" s="53"/>
      <c r="C93" s="54"/>
      <c r="D93" s="67" t="s">
        <v>164</v>
      </c>
      <c r="E93" s="46">
        <f t="shared" si="17"/>
        <v>16300</v>
      </c>
      <c r="F93" s="45"/>
      <c r="G93" s="70"/>
      <c r="H93" s="70">
        <v>16300</v>
      </c>
      <c r="I93" s="70"/>
      <c r="J93" s="83"/>
      <c r="K93" s="85"/>
      <c r="L93" s="46"/>
    </row>
    <row r="94" spans="1:12" ht="12.75">
      <c r="A94" s="20" t="s">
        <v>183</v>
      </c>
      <c r="B94" s="53"/>
      <c r="C94" s="54"/>
      <c r="D94" s="54" t="s">
        <v>165</v>
      </c>
      <c r="E94" s="46">
        <f>F94+G94+H94+I94</f>
        <v>32499.6</v>
      </c>
      <c r="F94" s="45"/>
      <c r="G94" s="70"/>
      <c r="H94" s="89">
        <v>32499.6</v>
      </c>
      <c r="I94" s="70"/>
      <c r="J94" s="83"/>
      <c r="K94" s="85"/>
      <c r="L94" s="46"/>
    </row>
    <row r="95" spans="1:12" ht="25.5">
      <c r="A95" s="20" t="s">
        <v>184</v>
      </c>
      <c r="B95" s="53"/>
      <c r="C95" s="54"/>
      <c r="D95" s="54" t="s">
        <v>165</v>
      </c>
      <c r="E95" s="46">
        <f t="shared" si="17"/>
        <v>17988.24</v>
      </c>
      <c r="F95" s="45"/>
      <c r="G95" s="70"/>
      <c r="H95" s="86">
        <v>17988.24</v>
      </c>
      <c r="I95" s="70"/>
      <c r="J95" s="83"/>
      <c r="K95" s="85"/>
      <c r="L95" s="46"/>
    </row>
    <row r="96" spans="1:12" ht="30" customHeight="1">
      <c r="A96" s="69" t="s">
        <v>185</v>
      </c>
      <c r="B96" s="53"/>
      <c r="C96" s="54"/>
      <c r="D96" s="54" t="s">
        <v>165</v>
      </c>
      <c r="E96" s="46">
        <f t="shared" si="17"/>
        <v>11612.16</v>
      </c>
      <c r="F96" s="45"/>
      <c r="G96" s="70"/>
      <c r="H96" s="70">
        <v>11612.16</v>
      </c>
      <c r="I96" s="70"/>
      <c r="J96" s="46">
        <v>0</v>
      </c>
      <c r="K96" s="46">
        <v>0</v>
      </c>
      <c r="L96" s="46"/>
    </row>
    <row r="97" spans="1:12" ht="12.75" customHeight="1">
      <c r="A97" s="72"/>
      <c r="B97" s="53"/>
      <c r="C97" s="54"/>
      <c r="D97" s="54"/>
      <c r="E97" s="46">
        <f t="shared" si="17"/>
        <v>0</v>
      </c>
      <c r="F97" s="45"/>
      <c r="G97" s="70"/>
      <c r="H97" s="70"/>
      <c r="I97" s="70"/>
      <c r="J97" s="46"/>
      <c r="K97" s="46"/>
      <c r="L97" s="46"/>
    </row>
    <row r="98" spans="1:12" ht="12.75" hidden="1">
      <c r="A98" s="20"/>
      <c r="B98" s="53"/>
      <c r="C98" s="54"/>
      <c r="D98" s="54"/>
      <c r="E98" s="46">
        <f t="shared" si="17"/>
        <v>0</v>
      </c>
      <c r="F98" s="45"/>
      <c r="G98" s="70"/>
      <c r="H98" s="70"/>
      <c r="I98" s="70"/>
      <c r="J98" s="46"/>
      <c r="K98" s="46"/>
      <c r="L98" s="46"/>
    </row>
    <row r="99" spans="1:12" ht="12.75" hidden="1">
      <c r="A99" s="20"/>
      <c r="B99" s="53"/>
      <c r="C99" s="54"/>
      <c r="D99" s="54"/>
      <c r="E99" s="46">
        <f t="shared" si="17"/>
        <v>0</v>
      </c>
      <c r="F99" s="45"/>
      <c r="G99" s="70"/>
      <c r="H99" s="70"/>
      <c r="I99" s="70"/>
      <c r="J99" s="46"/>
      <c r="K99" s="46"/>
      <c r="L99" s="46"/>
    </row>
    <row r="100" spans="1:12" ht="12.75" hidden="1">
      <c r="A100" s="69"/>
      <c r="B100" s="53"/>
      <c r="C100" s="54"/>
      <c r="D100" s="54"/>
      <c r="E100" s="46">
        <f t="shared" si="17"/>
        <v>0</v>
      </c>
      <c r="F100" s="45"/>
      <c r="G100" s="70"/>
      <c r="H100" s="70"/>
      <c r="I100" s="70"/>
      <c r="J100" s="46"/>
      <c r="K100" s="46"/>
      <c r="L100" s="46"/>
    </row>
    <row r="101" spans="1:12" ht="12.75" hidden="1">
      <c r="A101" s="20"/>
      <c r="B101" s="53"/>
      <c r="C101" s="54"/>
      <c r="D101" s="54"/>
      <c r="E101" s="46">
        <f t="shared" si="17"/>
        <v>0</v>
      </c>
      <c r="F101" s="45"/>
      <c r="G101" s="70"/>
      <c r="H101" s="70"/>
      <c r="I101" s="70"/>
      <c r="J101" s="46"/>
      <c r="K101" s="46"/>
      <c r="L101" s="46"/>
    </row>
    <row r="102" spans="1:12" ht="12.75" hidden="1">
      <c r="A102" s="20"/>
      <c r="B102" s="53"/>
      <c r="C102" s="54"/>
      <c r="D102" s="67"/>
      <c r="E102" s="46">
        <f t="shared" si="17"/>
        <v>0</v>
      </c>
      <c r="F102" s="45"/>
      <c r="G102" s="70"/>
      <c r="H102" s="70"/>
      <c r="I102" s="70"/>
      <c r="J102" s="46"/>
      <c r="K102" s="46"/>
      <c r="L102" s="46"/>
    </row>
    <row r="103" spans="1:12" ht="12.75" hidden="1">
      <c r="A103" s="20"/>
      <c r="B103" s="53"/>
      <c r="C103" s="54"/>
      <c r="D103" s="54" t="s">
        <v>122</v>
      </c>
      <c r="E103" s="46">
        <f t="shared" si="17"/>
        <v>0</v>
      </c>
      <c r="F103" s="45"/>
      <c r="G103" s="45"/>
      <c r="H103" s="45"/>
      <c r="I103" s="45"/>
      <c r="J103" s="46"/>
      <c r="K103" s="46"/>
      <c r="L103" s="46"/>
    </row>
    <row r="104" spans="1:12" ht="12.75" hidden="1">
      <c r="A104" s="20"/>
      <c r="B104" s="53"/>
      <c r="C104" s="54"/>
      <c r="D104" s="54" t="s">
        <v>122</v>
      </c>
      <c r="E104" s="46">
        <f t="shared" si="17"/>
        <v>0</v>
      </c>
      <c r="F104" s="45"/>
      <c r="G104" s="45"/>
      <c r="H104" s="45"/>
      <c r="I104" s="45"/>
      <c r="J104" s="46"/>
      <c r="K104" s="46"/>
      <c r="L104" s="46"/>
    </row>
    <row r="105" spans="1:12" ht="12.75" hidden="1">
      <c r="A105" s="19"/>
      <c r="B105" s="53"/>
      <c r="C105" s="54"/>
      <c r="D105" s="54" t="s">
        <v>122</v>
      </c>
      <c r="E105" s="46">
        <f t="shared" si="17"/>
        <v>0</v>
      </c>
      <c r="F105" s="45"/>
      <c r="G105" s="45"/>
      <c r="H105" s="45"/>
      <c r="I105" s="45"/>
      <c r="J105" s="46"/>
      <c r="K105" s="46"/>
      <c r="L105" s="46"/>
    </row>
    <row r="106" spans="1:12" ht="12.75">
      <c r="A106" s="23" t="s">
        <v>119</v>
      </c>
      <c r="B106" s="61"/>
      <c r="C106" s="62"/>
      <c r="D106" s="62"/>
      <c r="E106" s="49">
        <f t="shared" si="17"/>
        <v>0</v>
      </c>
      <c r="F106" s="50">
        <f aca="true" t="shared" si="18" ref="F106:L106">F107+F113+F115</f>
        <v>0</v>
      </c>
      <c r="G106" s="50">
        <f t="shared" si="18"/>
        <v>0</v>
      </c>
      <c r="H106" s="50">
        <f t="shared" si="18"/>
        <v>0</v>
      </c>
      <c r="I106" s="50">
        <f t="shared" si="18"/>
        <v>0</v>
      </c>
      <c r="J106" s="44">
        <f t="shared" si="18"/>
        <v>0</v>
      </c>
      <c r="K106" s="44">
        <f t="shared" si="18"/>
        <v>0</v>
      </c>
      <c r="L106" s="44">
        <f t="shared" si="18"/>
        <v>0</v>
      </c>
    </row>
    <row r="107" spans="1:12" ht="12.75">
      <c r="A107" s="13" t="s">
        <v>93</v>
      </c>
      <c r="B107" s="53" t="s">
        <v>35</v>
      </c>
      <c r="C107" s="57" t="s">
        <v>16</v>
      </c>
      <c r="D107" s="54"/>
      <c r="E107" s="46">
        <f t="shared" si="17"/>
        <v>0</v>
      </c>
      <c r="F107" s="45">
        <f aca="true" t="shared" si="19" ref="F107:L107">F108+F109+F110+F111+F112</f>
        <v>0</v>
      </c>
      <c r="G107" s="45">
        <f t="shared" si="19"/>
        <v>0</v>
      </c>
      <c r="H107" s="45">
        <f t="shared" si="19"/>
        <v>0</v>
      </c>
      <c r="I107" s="45">
        <f t="shared" si="19"/>
        <v>0</v>
      </c>
      <c r="J107" s="46">
        <f t="shared" si="19"/>
        <v>0</v>
      </c>
      <c r="K107" s="46">
        <f t="shared" si="19"/>
        <v>0</v>
      </c>
      <c r="L107" s="46">
        <f t="shared" si="19"/>
        <v>0</v>
      </c>
    </row>
    <row r="108" spans="1:12" ht="12.75">
      <c r="A108" s="17" t="s">
        <v>94</v>
      </c>
      <c r="B108" s="53" t="s">
        <v>36</v>
      </c>
      <c r="C108" s="54">
        <v>111</v>
      </c>
      <c r="D108" s="54"/>
      <c r="E108" s="46">
        <f t="shared" si="17"/>
        <v>0</v>
      </c>
      <c r="F108" s="45"/>
      <c r="G108" s="45"/>
      <c r="H108" s="45"/>
      <c r="I108" s="45">
        <f>I66</f>
        <v>0</v>
      </c>
      <c r="J108" s="46"/>
      <c r="K108" s="46"/>
      <c r="L108" s="46"/>
    </row>
    <row r="109" spans="1:12" ht="12.75">
      <c r="A109" s="17" t="s">
        <v>37</v>
      </c>
      <c r="B109" s="53" t="s">
        <v>38</v>
      </c>
      <c r="C109" s="54">
        <v>112</v>
      </c>
      <c r="D109" s="54"/>
      <c r="E109" s="46">
        <f t="shared" si="17"/>
        <v>0</v>
      </c>
      <c r="F109" s="45"/>
      <c r="G109" s="45"/>
      <c r="H109" s="45"/>
      <c r="I109" s="45"/>
      <c r="J109" s="46"/>
      <c r="K109" s="46"/>
      <c r="L109" s="46"/>
    </row>
    <row r="110" spans="1:12" ht="38.25">
      <c r="A110" s="18" t="s">
        <v>39</v>
      </c>
      <c r="B110" s="53" t="s">
        <v>40</v>
      </c>
      <c r="C110" s="54">
        <v>119</v>
      </c>
      <c r="D110" s="54"/>
      <c r="E110" s="46">
        <f t="shared" si="17"/>
        <v>0</v>
      </c>
      <c r="F110" s="45"/>
      <c r="G110" s="45"/>
      <c r="H110" s="45"/>
      <c r="I110" s="45">
        <f>I68</f>
        <v>0</v>
      </c>
      <c r="J110" s="46">
        <f>J111</f>
        <v>0</v>
      </c>
      <c r="K110" s="68">
        <f>K111</f>
        <v>0</v>
      </c>
      <c r="L110" s="46"/>
    </row>
    <row r="111" spans="1:12" ht="12.75">
      <c r="A111" s="19" t="s">
        <v>95</v>
      </c>
      <c r="B111" s="53" t="s">
        <v>41</v>
      </c>
      <c r="C111" s="54">
        <v>119</v>
      </c>
      <c r="D111" s="54"/>
      <c r="E111" s="46">
        <f t="shared" si="17"/>
        <v>0</v>
      </c>
      <c r="F111" s="45"/>
      <c r="G111" s="45"/>
      <c r="H111" s="45"/>
      <c r="I111" s="45">
        <f>I69</f>
        <v>0</v>
      </c>
      <c r="J111" s="46"/>
      <c r="K111" s="46"/>
      <c r="L111" s="46"/>
    </row>
    <row r="112" spans="1:12" ht="25.5">
      <c r="A112" s="20" t="s">
        <v>96</v>
      </c>
      <c r="B112" s="53" t="s">
        <v>42</v>
      </c>
      <c r="C112" s="54">
        <v>119</v>
      </c>
      <c r="D112" s="54"/>
      <c r="E112" s="46">
        <f t="shared" si="17"/>
        <v>0</v>
      </c>
      <c r="F112" s="45"/>
      <c r="G112" s="45"/>
      <c r="H112" s="45"/>
      <c r="I112" s="45"/>
      <c r="J112" s="46"/>
      <c r="K112" s="46"/>
      <c r="L112" s="46"/>
    </row>
    <row r="113" spans="1:12" ht="25.5">
      <c r="A113" s="21" t="s">
        <v>99</v>
      </c>
      <c r="B113" s="53" t="s">
        <v>49</v>
      </c>
      <c r="C113" s="54" t="s">
        <v>16</v>
      </c>
      <c r="D113" s="54"/>
      <c r="E113" s="46">
        <f t="shared" si="17"/>
        <v>0</v>
      </c>
      <c r="F113" s="45">
        <f aca="true" t="shared" si="20" ref="F113:L113">F114</f>
        <v>0</v>
      </c>
      <c r="G113" s="45">
        <f t="shared" si="20"/>
        <v>0</v>
      </c>
      <c r="H113" s="45">
        <f t="shared" si="20"/>
        <v>0</v>
      </c>
      <c r="I113" s="45">
        <f t="shared" si="20"/>
        <v>0</v>
      </c>
      <c r="J113" s="46">
        <f t="shared" si="20"/>
        <v>0</v>
      </c>
      <c r="K113" s="46">
        <f t="shared" si="20"/>
        <v>0</v>
      </c>
      <c r="L113" s="46">
        <f t="shared" si="20"/>
        <v>0</v>
      </c>
    </row>
    <row r="114" spans="1:12" ht="40.5" customHeight="1">
      <c r="A114" s="20" t="s">
        <v>100</v>
      </c>
      <c r="B114" s="53" t="s">
        <v>50</v>
      </c>
      <c r="C114" s="54">
        <v>831</v>
      </c>
      <c r="D114" s="54"/>
      <c r="E114" s="46">
        <f t="shared" si="17"/>
        <v>0</v>
      </c>
      <c r="F114" s="45"/>
      <c r="G114" s="45"/>
      <c r="H114" s="45"/>
      <c r="I114" s="45"/>
      <c r="J114" s="46"/>
      <c r="K114" s="46"/>
      <c r="L114" s="46"/>
    </row>
    <row r="115" spans="1:12" ht="12.75">
      <c r="A115" s="21" t="s">
        <v>105</v>
      </c>
      <c r="B115" s="53" t="s">
        <v>51</v>
      </c>
      <c r="C115" s="54" t="s">
        <v>16</v>
      </c>
      <c r="D115" s="54"/>
      <c r="E115" s="46">
        <f t="shared" si="17"/>
        <v>0</v>
      </c>
      <c r="F115" s="45">
        <f aca="true" t="shared" si="21" ref="F115:L115">F116+F117+F118+F119+F120</f>
        <v>0</v>
      </c>
      <c r="G115" s="45">
        <f t="shared" si="21"/>
        <v>0</v>
      </c>
      <c r="H115" s="45">
        <f t="shared" si="21"/>
        <v>0</v>
      </c>
      <c r="I115" s="45">
        <f t="shared" si="21"/>
        <v>0</v>
      </c>
      <c r="J115" s="46">
        <f t="shared" si="21"/>
        <v>0</v>
      </c>
      <c r="K115" s="46">
        <f t="shared" si="21"/>
        <v>0</v>
      </c>
      <c r="L115" s="46">
        <f t="shared" si="21"/>
        <v>0</v>
      </c>
    </row>
    <row r="116" spans="1:12" ht="12.75">
      <c r="A116" s="19" t="s">
        <v>58</v>
      </c>
      <c r="B116" s="53" t="s">
        <v>59</v>
      </c>
      <c r="C116" s="54">
        <v>244</v>
      </c>
      <c r="D116" s="54"/>
      <c r="E116" s="46">
        <f t="shared" si="17"/>
        <v>0</v>
      </c>
      <c r="F116" s="45">
        <f>F33</f>
        <v>0</v>
      </c>
      <c r="G116" s="45">
        <f>G33</f>
        <v>0</v>
      </c>
      <c r="H116" s="45">
        <f>H33</f>
        <v>0</v>
      </c>
      <c r="I116" s="45">
        <f>I77</f>
        <v>0</v>
      </c>
      <c r="J116" s="46"/>
      <c r="K116" s="46"/>
      <c r="L116" s="46">
        <f>L33</f>
        <v>0</v>
      </c>
    </row>
    <row r="117" spans="1:12" ht="12" customHeight="1">
      <c r="A117" s="21"/>
      <c r="B117" s="53"/>
      <c r="C117" s="54"/>
      <c r="D117" s="54"/>
      <c r="E117" s="46">
        <f t="shared" si="17"/>
        <v>0</v>
      </c>
      <c r="F117" s="45"/>
      <c r="G117" s="45"/>
      <c r="H117" s="45"/>
      <c r="I117" s="45"/>
      <c r="J117" s="46"/>
      <c r="K117" s="46"/>
      <c r="L117" s="46"/>
    </row>
    <row r="118" spans="1:12" ht="12.75" hidden="1">
      <c r="A118" s="21"/>
      <c r="B118" s="53"/>
      <c r="C118" s="54"/>
      <c r="D118" s="54"/>
      <c r="E118" s="46">
        <f t="shared" si="17"/>
        <v>0</v>
      </c>
      <c r="F118" s="45"/>
      <c r="G118" s="45"/>
      <c r="H118" s="45"/>
      <c r="I118" s="45"/>
      <c r="J118" s="46"/>
      <c r="K118" s="46"/>
      <c r="L118" s="46"/>
    </row>
    <row r="119" spans="1:12" ht="12.75" hidden="1">
      <c r="A119" s="21"/>
      <c r="B119" s="53"/>
      <c r="C119" s="54"/>
      <c r="D119" s="54"/>
      <c r="E119" s="46">
        <f t="shared" si="17"/>
        <v>0</v>
      </c>
      <c r="F119" s="45"/>
      <c r="G119" s="45"/>
      <c r="H119" s="45"/>
      <c r="I119" s="45"/>
      <c r="J119" s="46"/>
      <c r="K119" s="46"/>
      <c r="L119" s="46"/>
    </row>
    <row r="120" spans="1:12" ht="12.75" hidden="1">
      <c r="A120" s="21"/>
      <c r="B120" s="53"/>
      <c r="C120" s="54"/>
      <c r="D120" s="54"/>
      <c r="E120" s="46">
        <f aca="true" t="shared" si="22" ref="E120:E126">F120+G120+H120+I120</f>
        <v>0</v>
      </c>
      <c r="F120" s="45"/>
      <c r="G120" s="45"/>
      <c r="H120" s="45"/>
      <c r="I120" s="45"/>
      <c r="J120" s="46"/>
      <c r="K120" s="46"/>
      <c r="L120" s="46"/>
    </row>
    <row r="121" spans="1:12" ht="12.75">
      <c r="A121" s="12" t="s">
        <v>111</v>
      </c>
      <c r="B121" s="56">
        <v>3000</v>
      </c>
      <c r="C121" s="56">
        <v>100</v>
      </c>
      <c r="D121" s="63"/>
      <c r="E121" s="51">
        <f t="shared" si="22"/>
        <v>0</v>
      </c>
      <c r="F121" s="52">
        <f aca="true" t="shared" si="23" ref="F121:L121">F122+F123+F124</f>
        <v>0</v>
      </c>
      <c r="G121" s="52">
        <f t="shared" si="23"/>
        <v>0</v>
      </c>
      <c r="H121" s="52">
        <f t="shared" si="23"/>
        <v>0</v>
      </c>
      <c r="I121" s="52">
        <f t="shared" si="23"/>
        <v>0</v>
      </c>
      <c r="J121" s="46">
        <f t="shared" si="23"/>
        <v>0</v>
      </c>
      <c r="K121" s="46">
        <f t="shared" si="23"/>
        <v>0</v>
      </c>
      <c r="L121" s="46">
        <f t="shared" si="23"/>
        <v>0</v>
      </c>
    </row>
    <row r="122" spans="1:12" ht="12.75">
      <c r="A122" s="11" t="s">
        <v>112</v>
      </c>
      <c r="B122" s="53" t="s">
        <v>61</v>
      </c>
      <c r="C122" s="54"/>
      <c r="D122" s="54"/>
      <c r="E122" s="46">
        <f t="shared" si="22"/>
        <v>0</v>
      </c>
      <c r="F122" s="45"/>
      <c r="G122" s="45"/>
      <c r="H122" s="45"/>
      <c r="I122" s="45"/>
      <c r="J122" s="46"/>
      <c r="K122" s="46"/>
      <c r="L122" s="46"/>
    </row>
    <row r="123" spans="1:12" ht="12.75">
      <c r="A123" s="11" t="s">
        <v>113</v>
      </c>
      <c r="B123" s="53" t="s">
        <v>62</v>
      </c>
      <c r="C123" s="54"/>
      <c r="D123" s="54"/>
      <c r="E123" s="46">
        <f t="shared" si="22"/>
        <v>0</v>
      </c>
      <c r="F123" s="45"/>
      <c r="G123" s="45"/>
      <c r="H123" s="45"/>
      <c r="I123" s="45"/>
      <c r="J123" s="46"/>
      <c r="K123" s="46"/>
      <c r="L123" s="46"/>
    </row>
    <row r="124" spans="1:12" ht="12.75">
      <c r="A124" s="11" t="s">
        <v>114</v>
      </c>
      <c r="B124" s="53" t="s">
        <v>63</v>
      </c>
      <c r="C124" s="54"/>
      <c r="D124" s="54"/>
      <c r="E124" s="46">
        <f t="shared" si="22"/>
        <v>0</v>
      </c>
      <c r="F124" s="45"/>
      <c r="G124" s="45"/>
      <c r="H124" s="45"/>
      <c r="I124" s="45"/>
      <c r="J124" s="46"/>
      <c r="K124" s="46"/>
      <c r="L124" s="46"/>
    </row>
    <row r="125" spans="1:12" ht="12.75">
      <c r="A125" s="12" t="s">
        <v>115</v>
      </c>
      <c r="B125" s="56">
        <v>4000</v>
      </c>
      <c r="C125" s="56" t="s">
        <v>16</v>
      </c>
      <c r="D125" s="63"/>
      <c r="E125" s="51">
        <f t="shared" si="22"/>
        <v>0</v>
      </c>
      <c r="F125" s="52">
        <f aca="true" t="shared" si="24" ref="F125:L125">F126</f>
        <v>0</v>
      </c>
      <c r="G125" s="52">
        <f t="shared" si="24"/>
        <v>0</v>
      </c>
      <c r="H125" s="52">
        <f t="shared" si="24"/>
        <v>0</v>
      </c>
      <c r="I125" s="52">
        <f t="shared" si="24"/>
        <v>0</v>
      </c>
      <c r="J125" s="46">
        <f t="shared" si="24"/>
        <v>0</v>
      </c>
      <c r="K125" s="46">
        <f t="shared" si="24"/>
        <v>0</v>
      </c>
      <c r="L125" s="46">
        <f t="shared" si="24"/>
        <v>0</v>
      </c>
    </row>
    <row r="126" spans="1:12" ht="25.5">
      <c r="A126" s="9" t="s">
        <v>64</v>
      </c>
      <c r="B126" s="54">
        <v>4010</v>
      </c>
      <c r="C126" s="54">
        <v>610</v>
      </c>
      <c r="D126" s="54"/>
      <c r="E126" s="46">
        <f t="shared" si="22"/>
        <v>0</v>
      </c>
      <c r="F126" s="45"/>
      <c r="G126" s="45"/>
      <c r="H126" s="45"/>
      <c r="I126" s="45"/>
      <c r="J126" s="46"/>
      <c r="K126" s="46"/>
      <c r="L126" s="46"/>
    </row>
    <row r="127" ht="12.75">
      <c r="A127" s="7"/>
    </row>
    <row r="128" ht="12.75">
      <c r="A128" s="7"/>
    </row>
  </sheetData>
  <sheetProtection formatCells="0" formatColumns="0" formatRows="0" insertRows="0"/>
  <protectedRanges>
    <protectedRange sqref="A22 A26 A28 A33:A36" name="Диапазон6"/>
    <protectedRange sqref="F107:L126" name="Диапазон4"/>
    <protectedRange sqref="F115:I115 F65:L80 F62:L62 F41:L60 F83:L105" name="Диапазон3"/>
    <protectedRange sqref="F115:I115 F18:L19 F21:L39" name="Диапазон2"/>
    <protectedRange sqref="I2:K2 I4:K4 L8:L13 A7:I11 E16 J16:L16 A14:I14 A12:D13" name="Диапазон1"/>
    <protectedRange sqref="A90:A105 D83:D105" name="Диапазон5"/>
    <protectedRange sqref="F61:L61" name="Диапазон3_3"/>
    <protectedRange sqref="F81:L81" name="Диапазон3_2"/>
  </protectedRanges>
  <printOptions/>
  <pageMargins left="0.2362204724409449" right="0.03937007874015748" top="0.9448818897637796" bottom="0.15748031496062992" header="0.11811023622047245" footer="0.11811023622047245"/>
  <pageSetup horizontalDpi="600" verticalDpi="600" orientation="landscape" paperSize="9" scale="66" r:id="rId3"/>
  <rowBreaks count="1" manualBreakCount="1">
    <brk id="8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112" zoomScaleSheetLayoutView="112" zoomScalePageLayoutView="0" workbookViewId="0" topLeftCell="A25">
      <selection activeCell="E6" sqref="E6"/>
    </sheetView>
  </sheetViews>
  <sheetFormatPr defaultColWidth="9.00390625" defaultRowHeight="12.75"/>
  <cols>
    <col min="1" max="1" width="6.625" style="2" customWidth="1"/>
    <col min="2" max="2" width="70.75390625" style="0" customWidth="1"/>
    <col min="3" max="3" width="6.375" style="2" customWidth="1"/>
    <col min="4" max="4" width="7.625" style="0" customWidth="1"/>
    <col min="5" max="5" width="15.625" style="0" customWidth="1"/>
    <col min="6" max="6" width="14.75390625" style="0" customWidth="1"/>
    <col min="7" max="7" width="15.25390625" style="0" customWidth="1"/>
    <col min="8" max="8" width="14.625" style="0" customWidth="1"/>
    <col min="9" max="9" width="11.125" style="0" customWidth="1"/>
  </cols>
  <sheetData>
    <row r="1" ht="12.75">
      <c r="B1" s="3" t="s">
        <v>148</v>
      </c>
    </row>
    <row r="2" spans="1:9" s="6" customFormat="1" ht="48">
      <c r="A2" s="10" t="s">
        <v>154</v>
      </c>
      <c r="B2" s="8" t="s">
        <v>0</v>
      </c>
      <c r="C2" s="10" t="s">
        <v>124</v>
      </c>
      <c r="D2" s="10" t="s">
        <v>65</v>
      </c>
      <c r="E2" s="35" t="s">
        <v>187</v>
      </c>
      <c r="F2" s="35" t="s">
        <v>188</v>
      </c>
      <c r="G2" s="35" t="s">
        <v>189</v>
      </c>
      <c r="H2" s="35" t="s">
        <v>125</v>
      </c>
      <c r="I2" s="27"/>
    </row>
    <row r="3" spans="1:8" s="6" customFormat="1" ht="12.75">
      <c r="A3" s="10"/>
      <c r="B3" s="8"/>
      <c r="C3" s="10"/>
      <c r="D3" s="8"/>
      <c r="E3" s="8"/>
      <c r="F3" s="8"/>
      <c r="G3" s="8"/>
      <c r="H3" s="8"/>
    </row>
    <row r="4" spans="1:12" s="6" customFormat="1" ht="12.75">
      <c r="A4" s="30">
        <v>1</v>
      </c>
      <c r="B4" s="24" t="s">
        <v>123</v>
      </c>
      <c r="C4" s="30">
        <v>26000</v>
      </c>
      <c r="D4" s="24" t="s">
        <v>16</v>
      </c>
      <c r="E4" s="36">
        <f>E5+E6+E7+E8</f>
        <v>297634.7999999998</v>
      </c>
      <c r="F4" s="36">
        <f>F5+F6+F7+F8</f>
        <v>78600</v>
      </c>
      <c r="G4" s="36">
        <f>G5+G6+G7+G8</f>
        <v>79600</v>
      </c>
      <c r="H4" s="36">
        <f>H5+H6+H7+H8</f>
        <v>0</v>
      </c>
      <c r="I4" s="6">
        <v>793485.8000000004</v>
      </c>
      <c r="J4" s="6">
        <v>410425.2300000002</v>
      </c>
      <c r="K4" s="6">
        <v>297850.00000000023</v>
      </c>
      <c r="L4" s="6">
        <v>0</v>
      </c>
    </row>
    <row r="5" spans="1:12" s="6" customFormat="1" ht="22.5" customHeight="1">
      <c r="A5" s="10" t="s">
        <v>126</v>
      </c>
      <c r="B5" s="10" t="s">
        <v>150</v>
      </c>
      <c r="C5" s="10">
        <v>26100</v>
      </c>
      <c r="D5" s="10" t="s">
        <v>149</v>
      </c>
      <c r="E5" s="37"/>
      <c r="F5" s="37"/>
      <c r="G5" s="37"/>
      <c r="H5" s="37"/>
      <c r="I5" s="87">
        <f>E4-I4</f>
        <v>-495851.0000000006</v>
      </c>
      <c r="J5" s="87">
        <f>F4-J4</f>
        <v>-331825.2300000002</v>
      </c>
      <c r="K5" s="87">
        <f>G4-K4</f>
        <v>-218250.00000000023</v>
      </c>
      <c r="L5" s="87">
        <f>H4-L4</f>
        <v>0</v>
      </c>
    </row>
    <row r="6" spans="1:8" s="6" customFormat="1" ht="21" customHeight="1">
      <c r="A6" s="10" t="s">
        <v>127</v>
      </c>
      <c r="B6" s="10" t="s">
        <v>151</v>
      </c>
      <c r="C6" s="10">
        <v>26200</v>
      </c>
      <c r="D6" s="10" t="s">
        <v>149</v>
      </c>
      <c r="E6" s="37"/>
      <c r="F6" s="37"/>
      <c r="G6" s="37"/>
      <c r="H6" s="37"/>
    </row>
    <row r="7" spans="1:8" s="6" customFormat="1" ht="25.5" customHeight="1">
      <c r="A7" s="10" t="s">
        <v>128</v>
      </c>
      <c r="B7" s="28" t="s">
        <v>152</v>
      </c>
      <c r="C7" s="10">
        <v>26300</v>
      </c>
      <c r="D7" s="10" t="s">
        <v>149</v>
      </c>
      <c r="E7" s="37">
        <v>7750</v>
      </c>
      <c r="F7" s="37"/>
      <c r="G7" s="37"/>
      <c r="H7" s="37"/>
    </row>
    <row r="8" spans="1:8" s="6" customFormat="1" ht="29.25" customHeight="1">
      <c r="A8" s="10" t="s">
        <v>129</v>
      </c>
      <c r="B8" s="8" t="s">
        <v>153</v>
      </c>
      <c r="C8" s="10">
        <v>26400</v>
      </c>
      <c r="D8" s="10" t="s">
        <v>149</v>
      </c>
      <c r="E8" s="37">
        <f>E9+E12+E15</f>
        <v>289884.7999999998</v>
      </c>
      <c r="F8" s="37">
        <f>F9+F12+F15</f>
        <v>78600</v>
      </c>
      <c r="G8" s="37">
        <f>G9+G12+G15</f>
        <v>79600</v>
      </c>
      <c r="H8" s="37">
        <f>H9+H12+H15-H7</f>
        <v>0</v>
      </c>
    </row>
    <row r="9" spans="1:8" s="6" customFormat="1" ht="25.5">
      <c r="A9" s="10" t="s">
        <v>66</v>
      </c>
      <c r="B9" s="31" t="s">
        <v>157</v>
      </c>
      <c r="C9" s="33">
        <v>26410</v>
      </c>
      <c r="D9" s="33" t="s">
        <v>149</v>
      </c>
      <c r="E9" s="38">
        <f>E10</f>
        <v>97234.79999999978</v>
      </c>
      <c r="F9" s="38">
        <f>F10</f>
        <v>78600</v>
      </c>
      <c r="G9" s="38">
        <f>G10</f>
        <v>79600</v>
      </c>
      <c r="H9" s="38"/>
    </row>
    <row r="10" spans="1:9" s="6" customFormat="1" ht="38.25">
      <c r="A10" s="10" t="s">
        <v>132</v>
      </c>
      <c r="B10" s="29" t="s">
        <v>155</v>
      </c>
      <c r="C10" s="10">
        <v>26411</v>
      </c>
      <c r="D10" s="10" t="s">
        <v>149</v>
      </c>
      <c r="E10" s="37">
        <f>РОО!E77-РОО!I77+РОО!E81</f>
        <v>97234.79999999978</v>
      </c>
      <c r="F10" s="37">
        <f>РОО!J77+РОО!J81</f>
        <v>78600</v>
      </c>
      <c r="G10" s="37">
        <f>РОО!K77+РОО!K81</f>
        <v>79600</v>
      </c>
      <c r="H10" s="37"/>
      <c r="I10" s="6" t="s">
        <v>162</v>
      </c>
    </row>
    <row r="11" spans="1:8" s="6" customFormat="1" ht="12.75">
      <c r="A11" s="10" t="s">
        <v>133</v>
      </c>
      <c r="B11" s="29" t="s">
        <v>68</v>
      </c>
      <c r="C11" s="10">
        <v>26412</v>
      </c>
      <c r="D11" s="10" t="s">
        <v>149</v>
      </c>
      <c r="E11" s="37"/>
      <c r="F11" s="37"/>
      <c r="G11" s="37"/>
      <c r="H11" s="37"/>
    </row>
    <row r="12" spans="1:8" s="6" customFormat="1" ht="25.5">
      <c r="A12" s="10" t="s">
        <v>131</v>
      </c>
      <c r="B12" s="31" t="s">
        <v>130</v>
      </c>
      <c r="C12" s="33">
        <v>26420</v>
      </c>
      <c r="D12" s="33" t="s">
        <v>149</v>
      </c>
      <c r="E12" s="38">
        <f>E13</f>
        <v>192650</v>
      </c>
      <c r="F12" s="38">
        <f>F13</f>
        <v>0</v>
      </c>
      <c r="G12" s="38">
        <f>G13</f>
        <v>0</v>
      </c>
      <c r="H12" s="38"/>
    </row>
    <row r="13" spans="1:9" s="6" customFormat="1" ht="12.75">
      <c r="A13" s="10" t="s">
        <v>134</v>
      </c>
      <c r="B13" s="29" t="s">
        <v>155</v>
      </c>
      <c r="C13" s="10">
        <v>26421</v>
      </c>
      <c r="D13" s="10" t="s">
        <v>149</v>
      </c>
      <c r="E13" s="37">
        <f>РОО!E89-7750</f>
        <v>192650</v>
      </c>
      <c r="F13" s="37">
        <f>РОО!J89</f>
        <v>0</v>
      </c>
      <c r="G13" s="37">
        <f>РОО!K89</f>
        <v>0</v>
      </c>
      <c r="H13" s="37"/>
      <c r="I13" s="6">
        <v>5</v>
      </c>
    </row>
    <row r="14" spans="1:8" s="6" customFormat="1" ht="12.75">
      <c r="A14" s="10" t="s">
        <v>135</v>
      </c>
      <c r="B14" s="29" t="s">
        <v>68</v>
      </c>
      <c r="C14" s="10">
        <v>26422</v>
      </c>
      <c r="D14" s="10" t="s">
        <v>149</v>
      </c>
      <c r="E14" s="37"/>
      <c r="F14" s="37"/>
      <c r="G14" s="37"/>
      <c r="H14" s="37"/>
    </row>
    <row r="15" spans="1:8" s="6" customFormat="1" ht="12.75">
      <c r="A15" s="10" t="s">
        <v>136</v>
      </c>
      <c r="B15" s="32" t="s">
        <v>67</v>
      </c>
      <c r="C15" s="33">
        <v>26450</v>
      </c>
      <c r="D15" s="33" t="s">
        <v>149</v>
      </c>
      <c r="E15" s="38">
        <f>E16</f>
        <v>0</v>
      </c>
      <c r="F15" s="38">
        <f>F16</f>
        <v>0</v>
      </c>
      <c r="G15" s="38">
        <f>G16</f>
        <v>0</v>
      </c>
      <c r="H15" s="38"/>
    </row>
    <row r="16" spans="1:9" s="6" customFormat="1" ht="12.75">
      <c r="A16" s="10" t="s">
        <v>137</v>
      </c>
      <c r="B16" s="29" t="s">
        <v>155</v>
      </c>
      <c r="C16" s="10">
        <v>26451</v>
      </c>
      <c r="D16" s="10" t="s">
        <v>149</v>
      </c>
      <c r="E16" s="37">
        <f>РОО!E116</f>
        <v>0</v>
      </c>
      <c r="F16" s="37">
        <f>РОО!J116</f>
        <v>0</v>
      </c>
      <c r="G16" s="37">
        <f>РОО!E116</f>
        <v>0</v>
      </c>
      <c r="H16" s="37"/>
      <c r="I16" s="6">
        <v>2</v>
      </c>
    </row>
    <row r="17" spans="1:8" s="6" customFormat="1" ht="12.75">
      <c r="A17" s="10" t="s">
        <v>138</v>
      </c>
      <c r="B17" s="29" t="s">
        <v>68</v>
      </c>
      <c r="C17" s="10">
        <v>26452</v>
      </c>
      <c r="D17" s="10" t="s">
        <v>149</v>
      </c>
      <c r="E17" s="37"/>
      <c r="F17" s="37"/>
      <c r="G17" s="37"/>
      <c r="H17" s="37"/>
    </row>
    <row r="18" spans="1:11" s="6" customFormat="1" ht="39" customHeight="1">
      <c r="A18" s="30">
        <v>2</v>
      </c>
      <c r="B18" s="24" t="s">
        <v>139</v>
      </c>
      <c r="C18" s="30">
        <v>26500</v>
      </c>
      <c r="D18" s="30" t="s">
        <v>149</v>
      </c>
      <c r="E18" s="36">
        <f>E19</f>
        <v>297634.7999999998</v>
      </c>
      <c r="F18" s="36">
        <f>F20</f>
        <v>78600</v>
      </c>
      <c r="G18" s="36">
        <f>G21</f>
        <v>79600</v>
      </c>
      <c r="H18" s="36"/>
      <c r="K18" s="26" t="s">
        <v>158</v>
      </c>
    </row>
    <row r="19" spans="1:9" s="6" customFormat="1" ht="12.75">
      <c r="A19" s="10" t="s">
        <v>142</v>
      </c>
      <c r="B19" s="8" t="s">
        <v>141</v>
      </c>
      <c r="C19" s="10">
        <v>26510</v>
      </c>
      <c r="D19" s="8" t="s">
        <v>190</v>
      </c>
      <c r="E19" s="39">
        <f>РОО!E53</f>
        <v>297634.7999999998</v>
      </c>
      <c r="F19" s="37"/>
      <c r="G19" s="37"/>
      <c r="H19" s="37"/>
      <c r="I19" s="6" t="s">
        <v>163</v>
      </c>
    </row>
    <row r="20" spans="1:8" s="6" customFormat="1" ht="12.75">
      <c r="A20" s="10" t="s">
        <v>143</v>
      </c>
      <c r="B20" s="8" t="s">
        <v>1</v>
      </c>
      <c r="C20" s="10">
        <v>26520</v>
      </c>
      <c r="D20" s="8" t="s">
        <v>191</v>
      </c>
      <c r="E20" s="37"/>
      <c r="F20" s="39">
        <f>РОО!J53</f>
        <v>78600</v>
      </c>
      <c r="G20" s="37"/>
      <c r="H20" s="37"/>
    </row>
    <row r="21" spans="1:8" s="6" customFormat="1" ht="12.75">
      <c r="A21" s="10" t="s">
        <v>144</v>
      </c>
      <c r="B21" s="8" t="s">
        <v>2</v>
      </c>
      <c r="C21" s="10">
        <v>26530</v>
      </c>
      <c r="D21" s="8">
        <v>2025</v>
      </c>
      <c r="E21" s="37"/>
      <c r="F21" s="37"/>
      <c r="G21" s="39">
        <f>РОО!K53</f>
        <v>79600</v>
      </c>
      <c r="H21" s="37"/>
    </row>
    <row r="22" spans="1:8" s="6" customFormat="1" ht="40.5" customHeight="1">
      <c r="A22" s="30">
        <v>3</v>
      </c>
      <c r="B22" s="24" t="s">
        <v>69</v>
      </c>
      <c r="C22" s="30">
        <v>26600</v>
      </c>
      <c r="D22" s="30" t="s">
        <v>149</v>
      </c>
      <c r="E22" s="36">
        <f>E23</f>
        <v>0</v>
      </c>
      <c r="F22" s="36">
        <f>F24</f>
        <v>0</v>
      </c>
      <c r="G22" s="36">
        <f>G25</f>
        <v>0</v>
      </c>
      <c r="H22" s="36"/>
    </row>
    <row r="23" spans="1:8" s="6" customFormat="1" ht="12.75">
      <c r="A23" s="10" t="s">
        <v>145</v>
      </c>
      <c r="B23" s="8" t="s">
        <v>141</v>
      </c>
      <c r="C23" s="10">
        <v>26610</v>
      </c>
      <c r="D23" s="8" t="s">
        <v>140</v>
      </c>
      <c r="E23" s="39"/>
      <c r="F23" s="37"/>
      <c r="G23" s="37"/>
      <c r="H23" s="37"/>
    </row>
    <row r="24" spans="1:8" s="6" customFormat="1" ht="12.75">
      <c r="A24" s="10" t="s">
        <v>146</v>
      </c>
      <c r="B24" s="8" t="s">
        <v>1</v>
      </c>
      <c r="C24" s="10">
        <v>26620</v>
      </c>
      <c r="D24" s="8" t="s">
        <v>140</v>
      </c>
      <c r="E24" s="37"/>
      <c r="F24" s="39"/>
      <c r="G24" s="37"/>
      <c r="H24" s="37"/>
    </row>
    <row r="25" spans="1:8" s="6" customFormat="1" ht="12.75">
      <c r="A25" s="10" t="s">
        <v>147</v>
      </c>
      <c r="B25" s="8" t="s">
        <v>2</v>
      </c>
      <c r="C25" s="10">
        <v>26630</v>
      </c>
      <c r="D25" s="8" t="s">
        <v>140</v>
      </c>
      <c r="E25" s="37"/>
      <c r="F25" s="37"/>
      <c r="G25" s="39"/>
      <c r="H25" s="37"/>
    </row>
    <row r="26" spans="1:3" s="6" customFormat="1" ht="12.75">
      <c r="A26" s="25"/>
      <c r="C26" s="25"/>
    </row>
    <row r="27" spans="1:3" s="6" customFormat="1" ht="12.75">
      <c r="A27" s="25"/>
      <c r="B27" s="26" t="s">
        <v>172</v>
      </c>
      <c r="C27" s="25"/>
    </row>
    <row r="28" spans="1:3" s="6" customFormat="1" ht="12.75">
      <c r="A28" s="25"/>
      <c r="B28" s="34" t="s">
        <v>156</v>
      </c>
      <c r="C28" s="25"/>
    </row>
    <row r="29" spans="1:3" s="6" customFormat="1" ht="12.75">
      <c r="A29" s="25"/>
      <c r="C29" s="25"/>
    </row>
    <row r="30" spans="1:3" s="6" customFormat="1" ht="12.75">
      <c r="A30" s="25"/>
      <c r="C30" s="25"/>
    </row>
    <row r="31" spans="1:3" s="6" customFormat="1" ht="12.75">
      <c r="A31" s="25"/>
      <c r="C31" s="25"/>
    </row>
    <row r="32" spans="1:3" s="6" customFormat="1" ht="12.75">
      <c r="A32" s="25"/>
      <c r="C32" s="25"/>
    </row>
    <row r="33" spans="1:3" s="6" customFormat="1" ht="12.75">
      <c r="A33" s="25"/>
      <c r="C33" s="25"/>
    </row>
  </sheetData>
  <sheetProtection formatCells="0" formatColumns="0" formatRows="0"/>
  <protectedRanges>
    <protectedRange sqref="A31:H43" name="Диапазон7"/>
    <protectedRange sqref="E5:H7" name="Диапазон1"/>
    <protectedRange sqref="E9:H17" name="Диапазон2"/>
    <protectedRange sqref="E19 F20 G21 H18" name="Диапазон3"/>
    <protectedRange sqref="E23 F24 G25 H22" name="Диапазон4"/>
    <protectedRange sqref="E2:H2" name="Диапазон5"/>
    <protectedRange sqref="B26:H27" name="Диапазон6"/>
  </protectedRanges>
  <printOptions/>
  <pageMargins left="0.6299212598425197" right="0.2362204724409449" top="0.9448818897637796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Kab2-3</cp:lastModifiedBy>
  <cp:lastPrinted>2022-12-28T12:12:28Z</cp:lastPrinted>
  <dcterms:created xsi:type="dcterms:W3CDTF">2011-01-11T10:25:48Z</dcterms:created>
  <dcterms:modified xsi:type="dcterms:W3CDTF">2023-01-16T08:50:02Z</dcterms:modified>
  <cp:category/>
  <cp:version/>
  <cp:contentType/>
  <cp:contentStatus/>
</cp:coreProperties>
</file>